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 codeName="{8C4F1C90-05EB-6A55-5F09-09C24B55AC0B}"/>
  <workbookPr codeName="ThisWorkbook"/>
  <bookViews>
    <workbookView xWindow="0" yWindow="0" windowWidth="14385" windowHeight="3975"/>
  </bookViews>
  <sheets>
    <sheet name="大会結果" sheetId="36" r:id="rId1"/>
    <sheet name="男子個人形" sheetId="8" r:id="rId2"/>
    <sheet name="女子個人形" sheetId="10" r:id="rId3"/>
    <sheet name="男子団体形" sheetId="12" r:id="rId4"/>
    <sheet name="女子団体形" sheetId="11" r:id="rId5"/>
    <sheet name="男子個人組手-61" sheetId="27" r:id="rId6"/>
    <sheet name="男子個人組手-68" sheetId="29" r:id="rId7"/>
    <sheet name="男子個人組手+68" sheetId="30" r:id="rId8"/>
    <sheet name="女子個人組手-53" sheetId="24" r:id="rId9"/>
    <sheet name="女子個人組手-59" sheetId="25" r:id="rId10"/>
    <sheet name="女子個人組手+59" sheetId="34" r:id="rId11"/>
    <sheet name="男子団体組手" sheetId="14" r:id="rId12"/>
    <sheet name="女子団体組手" sheetId="13" r:id="rId13"/>
    <sheet name="data" sheetId="35" state="hidden" r:id="rId14"/>
  </sheets>
  <definedNames>
    <definedName name="_xlnm.Print_Area" localSheetId="4">女子団体形!$A$1:$T$52</definedName>
    <definedName name="_xlnm.Print_Area" localSheetId="3">男子団体形!$A$1:$T$56</definedName>
    <definedName name="女子軽量級">data!$L$45:$O$55</definedName>
    <definedName name="女子個人形">data!$L$3:$O$21</definedName>
    <definedName name="女子重量級">data!$L$71:$O$78</definedName>
    <definedName name="女子団体形">data!$L$25:$N$40</definedName>
    <definedName name="女子団体組手">data!$L$83:$N$99</definedName>
    <definedName name="女子中量級">data!$L$58:$O$68</definedName>
    <definedName name="男子軽量級">data!$D$46:$G$54</definedName>
    <definedName name="男子個人形">data!$D$3:$G$20</definedName>
    <definedName name="男子重量級">data!$D$68:$G$77</definedName>
    <definedName name="男子団体形">data!$D$25:$F$41</definedName>
    <definedName name="男子団体組手">data!$D$82:$F$98</definedName>
    <definedName name="男子中量級">data!$D$57:$G$65</definedName>
    <definedName name="南女子個人形" localSheetId="10">#REF!</definedName>
    <definedName name="南女子個人形">#REF!</definedName>
    <definedName name="南女子個人組手53" localSheetId="10">#REF!</definedName>
    <definedName name="南女子個人組手53">#REF!</definedName>
    <definedName name="南女子個人組手59" localSheetId="10">#REF!</definedName>
    <definedName name="南女子個人組手59">#REF!</definedName>
    <definedName name="南女子個人組手プラス59" localSheetId="10">#REF!</definedName>
    <definedName name="南女子個人組手プラス59">#REF!</definedName>
    <definedName name="南女子団体形" localSheetId="10">#REF!</definedName>
    <definedName name="南女子団体形">#REF!</definedName>
    <definedName name="南女子団体組手" localSheetId="10">#REF!</definedName>
    <definedName name="南女子団体組手">#REF!</definedName>
    <definedName name="南男子個人形" localSheetId="10">#REF!</definedName>
    <definedName name="南男子個人形">#REF!</definedName>
    <definedName name="南男子個人組手61" localSheetId="10">#REF!</definedName>
    <definedName name="南男子個人組手61">#REF!</definedName>
    <definedName name="南男子個人組手68" localSheetId="10">#REF!</definedName>
    <definedName name="南男子個人組手68">#REF!</definedName>
    <definedName name="南男子個人組手プラス68" localSheetId="10">#REF!</definedName>
    <definedName name="南男子個人組手プラス68">#REF!</definedName>
    <definedName name="南男子団体形" localSheetId="10">#REF!</definedName>
    <definedName name="南男子団体形">#REF!</definedName>
    <definedName name="南男子団体組手" localSheetId="10">#REF!</definedName>
    <definedName name="南男子団体組手">#REF!</definedName>
    <definedName name="北女子個人形" localSheetId="10">#REF!</definedName>
    <definedName name="北女子個人形">#REF!</definedName>
    <definedName name="北女子個人組手53" localSheetId="10">#REF!</definedName>
    <definedName name="北女子個人組手53">#REF!</definedName>
    <definedName name="北女子個人組手59" localSheetId="10">#REF!</definedName>
    <definedName name="北女子個人組手59">#REF!</definedName>
    <definedName name="北女子個人組手プラス59" localSheetId="10">#REF!</definedName>
    <definedName name="北女子個人組手プラス59">#REF!</definedName>
    <definedName name="北女子団体形" localSheetId="10">#REF!</definedName>
    <definedName name="北女子団体形">#REF!</definedName>
    <definedName name="北女子団体組手" localSheetId="10">#REF!</definedName>
    <definedName name="北女子団体組手">#REF!</definedName>
    <definedName name="北男子個人形" localSheetId="10">#REF!</definedName>
    <definedName name="北男子個人形">#REF!</definedName>
    <definedName name="北男子個人組手61" localSheetId="10">#REF!</definedName>
    <definedName name="北男子個人組手61">#REF!</definedName>
    <definedName name="北男子個人組手68" localSheetId="10">#REF!</definedName>
    <definedName name="北男子個人組手68">#REF!</definedName>
    <definedName name="北男子個人組手プラス68" localSheetId="10">#REF!</definedName>
    <definedName name="北男子個人組手プラス68">#REF!</definedName>
    <definedName name="北男子団体形" localSheetId="10">#REF!</definedName>
    <definedName name="北男子団体形">#REF!</definedName>
    <definedName name="北男子団体組手" localSheetId="10">#REF!</definedName>
    <definedName name="北男子団体組手">#REF!</definedName>
  </definedNames>
  <calcPr calcId="181029"/>
</workbook>
</file>

<file path=xl/calcChain.xml><?xml version="1.0" encoding="utf-8"?>
<calcChain xmlns="http://schemas.openxmlformats.org/spreadsheetml/2006/main">
  <c r="J77" i="36" l="1"/>
  <c r="I77" i="36"/>
  <c r="J76" i="36"/>
  <c r="I76" i="36"/>
  <c r="V77" i="36"/>
  <c r="U77" i="36"/>
  <c r="V76" i="36"/>
  <c r="U76" i="36"/>
  <c r="P77" i="36"/>
  <c r="O77" i="36"/>
  <c r="P76" i="36"/>
  <c r="O76" i="36"/>
  <c r="D77" i="36"/>
  <c r="C77" i="36"/>
  <c r="D76" i="36"/>
  <c r="C76" i="36"/>
  <c r="D80" i="36" l="1"/>
  <c r="C80" i="36"/>
  <c r="J75" i="36"/>
  <c r="I75" i="36"/>
  <c r="D75" i="36"/>
  <c r="C75" i="36"/>
  <c r="J74" i="36"/>
  <c r="I74" i="36"/>
  <c r="D74" i="36"/>
  <c r="C74" i="36"/>
  <c r="P80" i="36"/>
  <c r="O80" i="36"/>
  <c r="V75" i="36"/>
  <c r="U75" i="36"/>
  <c r="P75" i="36"/>
  <c r="O75" i="36"/>
  <c r="V74" i="36"/>
  <c r="U74" i="36"/>
  <c r="P74" i="36"/>
  <c r="O74" i="36"/>
  <c r="Q70" i="36"/>
  <c r="P70" i="36"/>
  <c r="O70" i="36"/>
  <c r="Q62" i="36"/>
  <c r="P62" i="36"/>
  <c r="O62" i="36"/>
  <c r="Q67" i="36"/>
  <c r="P67" i="36"/>
  <c r="O67" i="36"/>
  <c r="Q66" i="36"/>
  <c r="P66" i="36"/>
  <c r="O66" i="36"/>
  <c r="Q59" i="36"/>
  <c r="P59" i="36"/>
  <c r="O59" i="36"/>
  <c r="Q58" i="36"/>
  <c r="P58" i="36"/>
  <c r="O58" i="36"/>
  <c r="Q54" i="36"/>
  <c r="P54" i="36"/>
  <c r="O54" i="36"/>
  <c r="Q51" i="36"/>
  <c r="P51" i="36"/>
  <c r="O51" i="36"/>
  <c r="Q50" i="36"/>
  <c r="P50" i="36"/>
  <c r="O50" i="36"/>
  <c r="W67" i="36"/>
  <c r="V67" i="36"/>
  <c r="U67" i="36"/>
  <c r="W66" i="36"/>
  <c r="V66" i="36"/>
  <c r="U66" i="36"/>
  <c r="W59" i="36"/>
  <c r="V59" i="36"/>
  <c r="U59" i="36"/>
  <c r="W58" i="36"/>
  <c r="V58" i="36"/>
  <c r="U58" i="36"/>
  <c r="W51" i="36"/>
  <c r="V51" i="36"/>
  <c r="U51" i="36"/>
  <c r="W50" i="36"/>
  <c r="V50" i="36"/>
  <c r="U50" i="36"/>
  <c r="E70" i="36"/>
  <c r="D70" i="36"/>
  <c r="C70" i="36"/>
  <c r="K67" i="36"/>
  <c r="J67" i="36"/>
  <c r="I67" i="36"/>
  <c r="E67" i="36"/>
  <c r="D67" i="36"/>
  <c r="C67" i="36"/>
  <c r="K66" i="36"/>
  <c r="J66" i="36"/>
  <c r="I66" i="36"/>
  <c r="E66" i="36"/>
  <c r="D66" i="36"/>
  <c r="C66" i="36"/>
  <c r="E62" i="36"/>
  <c r="D62" i="36"/>
  <c r="C62" i="36"/>
  <c r="K59" i="36"/>
  <c r="J59" i="36"/>
  <c r="I59" i="36"/>
  <c r="E59" i="36"/>
  <c r="D59" i="36"/>
  <c r="C59" i="36"/>
  <c r="K58" i="36"/>
  <c r="J58" i="36"/>
  <c r="I58" i="36"/>
  <c r="E58" i="36"/>
  <c r="D58" i="36"/>
  <c r="C58" i="36"/>
  <c r="E54" i="36"/>
  <c r="D54" i="36"/>
  <c r="C54" i="36"/>
  <c r="K51" i="36"/>
  <c r="J51" i="36"/>
  <c r="I51" i="36"/>
  <c r="E51" i="36"/>
  <c r="D51" i="36"/>
  <c r="C51" i="36"/>
  <c r="K50" i="36"/>
  <c r="J50" i="36"/>
  <c r="I50" i="36"/>
  <c r="E50" i="36"/>
  <c r="D50" i="36"/>
  <c r="C50" i="36"/>
  <c r="D42" i="36"/>
  <c r="C42" i="36"/>
  <c r="J39" i="36"/>
  <c r="I39" i="36"/>
  <c r="D39" i="36"/>
  <c r="C39" i="36"/>
  <c r="J38" i="36"/>
  <c r="I38" i="36"/>
  <c r="D38" i="36"/>
  <c r="C38" i="36"/>
  <c r="J37" i="36"/>
  <c r="I37" i="36"/>
  <c r="D37" i="36"/>
  <c r="C37" i="36"/>
  <c r="J36" i="36"/>
  <c r="I36" i="36"/>
  <c r="D36" i="36"/>
  <c r="C36" i="36"/>
  <c r="D32" i="36"/>
  <c r="C32" i="36"/>
  <c r="J29" i="36"/>
  <c r="I29" i="36"/>
  <c r="D29" i="36"/>
  <c r="C29" i="36"/>
  <c r="J28" i="36"/>
  <c r="I28" i="36"/>
  <c r="D28" i="36"/>
  <c r="C28" i="36"/>
  <c r="J27" i="36"/>
  <c r="I27" i="36"/>
  <c r="D27" i="36"/>
  <c r="C27" i="36"/>
  <c r="J26" i="36"/>
  <c r="I26" i="36"/>
  <c r="D26" i="36"/>
  <c r="C26" i="36"/>
  <c r="K19" i="36"/>
  <c r="J19" i="36"/>
  <c r="I19" i="36"/>
  <c r="K18" i="36"/>
  <c r="J18" i="36"/>
  <c r="I18" i="36"/>
  <c r="K17" i="36"/>
  <c r="J17" i="36"/>
  <c r="I17" i="36"/>
  <c r="K16" i="36"/>
  <c r="J16" i="36"/>
  <c r="I16" i="36"/>
  <c r="E22" i="36"/>
  <c r="D22" i="36"/>
  <c r="C22" i="36"/>
  <c r="E19" i="36"/>
  <c r="D19" i="36"/>
  <c r="C19" i="36"/>
  <c r="E18" i="36"/>
  <c r="D18" i="36"/>
  <c r="C18" i="36"/>
  <c r="E17" i="36"/>
  <c r="D17" i="36"/>
  <c r="C17" i="36"/>
  <c r="E16" i="36"/>
  <c r="D16" i="36"/>
  <c r="C16" i="36"/>
  <c r="K9" i="36"/>
  <c r="J9" i="36"/>
  <c r="I9" i="36"/>
  <c r="K8" i="36"/>
  <c r="J8" i="36"/>
  <c r="I8" i="36"/>
  <c r="K7" i="36"/>
  <c r="J7" i="36"/>
  <c r="I7" i="36"/>
  <c r="K6" i="36"/>
  <c r="J6" i="36"/>
  <c r="I6" i="36"/>
  <c r="E12" i="36"/>
  <c r="D12" i="36"/>
  <c r="C12" i="36"/>
  <c r="E9" i="36"/>
  <c r="D9" i="36"/>
  <c r="C9" i="36"/>
  <c r="E8" i="36"/>
  <c r="D8" i="36"/>
  <c r="C8" i="36"/>
  <c r="E7" i="36"/>
  <c r="D7" i="36"/>
  <c r="C7" i="36"/>
  <c r="E6" i="36"/>
  <c r="C6" i="36"/>
  <c r="D6" i="36"/>
  <c r="P47" i="10" l="1"/>
  <c r="Q55" i="13" l="1"/>
  <c r="M55" i="13"/>
  <c r="Q51" i="13"/>
  <c r="M51" i="13"/>
  <c r="Q38" i="13"/>
  <c r="M38" i="13"/>
  <c r="Q34" i="13"/>
  <c r="M34" i="13"/>
  <c r="Q30" i="13"/>
  <c r="M30" i="13"/>
  <c r="Q26" i="13"/>
  <c r="M26" i="13"/>
  <c r="Q18" i="13"/>
  <c r="M18" i="13"/>
  <c r="Q14" i="13"/>
  <c r="M14" i="13"/>
  <c r="Q10" i="13"/>
  <c r="M10" i="13"/>
  <c r="Q6" i="13"/>
  <c r="M6" i="13"/>
  <c r="Q6" i="14"/>
  <c r="Q10" i="14"/>
  <c r="Q14" i="14"/>
  <c r="Q18" i="14"/>
  <c r="Q26" i="14"/>
  <c r="Q30" i="14"/>
  <c r="Q34" i="14"/>
  <c r="Q38" i="14"/>
  <c r="Q51" i="14"/>
  <c r="Q55" i="14"/>
  <c r="M55" i="14"/>
  <c r="M51" i="14"/>
  <c r="M38" i="14"/>
  <c r="M34" i="14"/>
  <c r="M30" i="14"/>
  <c r="M26" i="14"/>
  <c r="M18" i="14"/>
  <c r="M14" i="14"/>
  <c r="M10" i="14"/>
  <c r="M6" i="14"/>
  <c r="L99" i="35"/>
  <c r="L98" i="35"/>
  <c r="L97" i="35"/>
  <c r="L96" i="35"/>
  <c r="L95" i="35"/>
  <c r="L94" i="35"/>
  <c r="L93" i="35"/>
  <c r="L92" i="35"/>
  <c r="L91" i="35"/>
  <c r="L90" i="35"/>
  <c r="L89" i="35"/>
  <c r="L88" i="35"/>
  <c r="L87" i="35"/>
  <c r="L86" i="35"/>
  <c r="L85" i="35"/>
  <c r="L84" i="35"/>
  <c r="L83" i="35"/>
  <c r="D98" i="35"/>
  <c r="D97" i="35"/>
  <c r="D96" i="35"/>
  <c r="D95" i="35"/>
  <c r="D94" i="35"/>
  <c r="D93" i="35"/>
  <c r="D92" i="35"/>
  <c r="D91" i="35"/>
  <c r="D90" i="35"/>
  <c r="D89" i="35"/>
  <c r="D88" i="35"/>
  <c r="D87" i="35"/>
  <c r="D86" i="35"/>
  <c r="D85" i="35"/>
  <c r="D84" i="35"/>
  <c r="D83" i="35"/>
  <c r="D82" i="35"/>
  <c r="L78" i="35"/>
  <c r="L77" i="35"/>
  <c r="L76" i="35"/>
  <c r="L75" i="35"/>
  <c r="L74" i="35"/>
  <c r="L73" i="35"/>
  <c r="L72" i="35"/>
  <c r="L71" i="35"/>
  <c r="L68" i="35"/>
  <c r="L67" i="35"/>
  <c r="L66" i="35"/>
  <c r="L65" i="35"/>
  <c r="L64" i="35"/>
  <c r="L63" i="35"/>
  <c r="L62" i="35"/>
  <c r="L61" i="35"/>
  <c r="L60" i="35"/>
  <c r="L59" i="35"/>
  <c r="L58" i="35"/>
  <c r="L55" i="35"/>
  <c r="L54" i="35"/>
  <c r="L53" i="35"/>
  <c r="L52" i="35"/>
  <c r="L51" i="35"/>
  <c r="L50" i="35"/>
  <c r="L49" i="35"/>
  <c r="L48" i="35"/>
  <c r="L47" i="35"/>
  <c r="L46" i="35"/>
  <c r="L45" i="35"/>
  <c r="D77" i="35"/>
  <c r="D76" i="35"/>
  <c r="D75" i="35"/>
  <c r="D74" i="35"/>
  <c r="D73" i="35"/>
  <c r="D72" i="35"/>
  <c r="D71" i="35"/>
  <c r="D70" i="35"/>
  <c r="D69" i="35"/>
  <c r="D68" i="35"/>
  <c r="D65" i="35"/>
  <c r="D64" i="35"/>
  <c r="D63" i="35"/>
  <c r="D62" i="35"/>
  <c r="D61" i="35"/>
  <c r="D60" i="35"/>
  <c r="D59" i="35"/>
  <c r="D58" i="35"/>
  <c r="D57" i="35"/>
  <c r="D54" i="35"/>
  <c r="D53" i="35"/>
  <c r="D52" i="35"/>
  <c r="D51" i="35"/>
  <c r="D50" i="35"/>
  <c r="D49" i="35"/>
  <c r="D48" i="35"/>
  <c r="D47" i="35"/>
  <c r="D46" i="35"/>
  <c r="L40" i="35"/>
  <c r="L39" i="35"/>
  <c r="L38" i="35"/>
  <c r="L37" i="35"/>
  <c r="L36" i="35"/>
  <c r="L35" i="35"/>
  <c r="L34" i="35"/>
  <c r="L33" i="35"/>
  <c r="L32" i="35"/>
  <c r="L31" i="35"/>
  <c r="L30" i="35"/>
  <c r="L29" i="35"/>
  <c r="L28" i="35"/>
  <c r="L27" i="35"/>
  <c r="L26" i="35"/>
  <c r="L25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L21" i="35"/>
  <c r="L20" i="35"/>
  <c r="L19" i="35"/>
  <c r="D20" i="35"/>
  <c r="D19" i="35"/>
  <c r="L18" i="35"/>
  <c r="L17" i="35"/>
  <c r="L16" i="35"/>
  <c r="L15" i="35"/>
  <c r="L14" i="35"/>
  <c r="L13" i="35"/>
  <c r="L12" i="35"/>
  <c r="L11" i="35"/>
  <c r="L10" i="35"/>
  <c r="L9" i="35"/>
  <c r="L8" i="35"/>
  <c r="L7" i="35"/>
  <c r="L6" i="35"/>
  <c r="L5" i="35"/>
  <c r="L4" i="35"/>
  <c r="L3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D3" i="35"/>
  <c r="D37" i="27"/>
  <c r="C45" i="29"/>
  <c r="P8" i="30"/>
  <c r="D49" i="24"/>
  <c r="D57" i="25"/>
  <c r="O25" i="34"/>
  <c r="D41" i="27"/>
  <c r="D54" i="24"/>
  <c r="E41" i="29"/>
  <c r="P12" i="30"/>
  <c r="Q21" i="34"/>
  <c r="D40" i="30"/>
  <c r="C52" i="30"/>
  <c r="C45" i="24"/>
  <c r="C49" i="25"/>
  <c r="E57" i="25"/>
  <c r="Q12" i="34"/>
  <c r="E37" i="27"/>
  <c r="C41" i="29"/>
  <c r="D45" i="29"/>
  <c r="E40" i="30"/>
  <c r="C48" i="30"/>
  <c r="D52" i="30"/>
  <c r="Q8" i="30"/>
  <c r="C41" i="24"/>
  <c r="D45" i="24"/>
  <c r="E49" i="24"/>
  <c r="C45" i="25"/>
  <c r="D49" i="25"/>
  <c r="E53" i="25"/>
  <c r="C33" i="34"/>
  <c r="D37" i="34"/>
  <c r="Q8" i="34"/>
  <c r="O21" i="34"/>
  <c r="P25" i="34"/>
  <c r="E41" i="27"/>
  <c r="E44" i="30"/>
  <c r="Q12" i="30"/>
  <c r="E54" i="24"/>
  <c r="P8" i="34"/>
  <c r="C41" i="27"/>
  <c r="D41" i="29"/>
  <c r="E45" i="29"/>
  <c r="C44" i="30"/>
  <c r="D48" i="30"/>
  <c r="E52" i="30"/>
  <c r="O12" i="30"/>
  <c r="D41" i="24"/>
  <c r="E45" i="24"/>
  <c r="C54" i="24"/>
  <c r="D45" i="25"/>
  <c r="E49" i="25"/>
  <c r="C57" i="25"/>
  <c r="D33" i="34"/>
  <c r="E37" i="34"/>
  <c r="O12" i="34"/>
  <c r="P21" i="34"/>
  <c r="Q25" i="34"/>
  <c r="D53" i="25"/>
  <c r="C37" i="34"/>
  <c r="C37" i="27"/>
  <c r="C40" i="30"/>
  <c r="D44" i="30"/>
  <c r="E48" i="30"/>
  <c r="O8" i="30"/>
  <c r="E41" i="24"/>
  <c r="C49" i="24"/>
  <c r="E45" i="25"/>
  <c r="C53" i="25"/>
  <c r="E33" i="34"/>
  <c r="O8" i="34"/>
  <c r="P12" i="34"/>
  <c r="R60" i="10"/>
  <c r="O26" i="12"/>
  <c r="O26" i="11"/>
  <c r="R55" i="8"/>
  <c r="P55" i="12"/>
  <c r="P51" i="11"/>
  <c r="Q18" i="8"/>
  <c r="R51" i="8"/>
  <c r="R14" i="10"/>
  <c r="R34" i="10"/>
  <c r="R55" i="10"/>
  <c r="O14" i="12"/>
  <c r="O51" i="12"/>
  <c r="O14" i="11"/>
  <c r="O47" i="11"/>
  <c r="P10" i="8"/>
  <c r="Q14" i="8"/>
  <c r="R18" i="8"/>
  <c r="P30" i="8"/>
  <c r="Q34" i="8"/>
  <c r="R38" i="8"/>
  <c r="P55" i="8"/>
  <c r="Q6" i="10"/>
  <c r="R10" i="10"/>
  <c r="P18" i="10"/>
  <c r="Q26" i="10"/>
  <c r="R30" i="10"/>
  <c r="P38" i="10"/>
  <c r="Q47" i="10"/>
  <c r="R51" i="10"/>
  <c r="P60" i="10"/>
  <c r="P6" i="12"/>
  <c r="P14" i="12"/>
  <c r="P26" i="12"/>
  <c r="P34" i="12"/>
  <c r="P51" i="12"/>
  <c r="P6" i="11"/>
  <c r="P14" i="11"/>
  <c r="P26" i="11"/>
  <c r="P34" i="11"/>
  <c r="P47" i="11"/>
  <c r="P14" i="8"/>
  <c r="P34" i="8"/>
  <c r="P6" i="10"/>
  <c r="P26" i="10"/>
  <c r="O6" i="12"/>
  <c r="O34" i="12"/>
  <c r="O6" i="11"/>
  <c r="O34" i="11"/>
  <c r="P6" i="8"/>
  <c r="Q10" i="8"/>
  <c r="R14" i="8"/>
  <c r="P26" i="8"/>
  <c r="Q30" i="8"/>
  <c r="R34" i="8"/>
  <c r="P51" i="8"/>
  <c r="Q55" i="8"/>
  <c r="R6" i="10"/>
  <c r="P14" i="10"/>
  <c r="Q18" i="10"/>
  <c r="R26" i="10"/>
  <c r="P34" i="10"/>
  <c r="Q38" i="10"/>
  <c r="R47" i="10"/>
  <c r="P55" i="10"/>
  <c r="Q60" i="10"/>
  <c r="O10" i="12"/>
  <c r="O18" i="12"/>
  <c r="O30" i="12"/>
  <c r="O38" i="12"/>
  <c r="O55" i="12"/>
  <c r="O10" i="11"/>
  <c r="O18" i="11"/>
  <c r="O30" i="11"/>
  <c r="O38" i="11"/>
  <c r="O51" i="11"/>
  <c r="R6" i="8"/>
  <c r="R26" i="8"/>
  <c r="Q38" i="8"/>
  <c r="Q10" i="10"/>
  <c r="Q30" i="10"/>
  <c r="Q51" i="10"/>
  <c r="Q6" i="8"/>
  <c r="R10" i="8"/>
  <c r="P18" i="8"/>
  <c r="Q26" i="8"/>
  <c r="R30" i="8"/>
  <c r="P38" i="8"/>
  <c r="Q51" i="8"/>
  <c r="P10" i="10"/>
  <c r="Q14" i="10"/>
  <c r="R18" i="10"/>
  <c r="P30" i="10"/>
  <c r="Q34" i="10"/>
  <c r="R38" i="10"/>
  <c r="P51" i="10"/>
  <c r="Q55" i="10"/>
  <c r="P10" i="12"/>
  <c r="P18" i="12"/>
  <c r="P30" i="12"/>
  <c r="P38" i="12"/>
  <c r="P10" i="11"/>
  <c r="P18" i="11"/>
  <c r="P30" i="11"/>
  <c r="P38" i="11"/>
</calcChain>
</file>

<file path=xl/sharedStrings.xml><?xml version="1.0" encoding="utf-8"?>
<sst xmlns="http://schemas.openxmlformats.org/spreadsheetml/2006/main" count="2200" uniqueCount="445">
  <si>
    <t>選手名</t>
    <rPh sb="0" eb="3">
      <t>センシュメイ</t>
    </rPh>
    <phoneticPr fontId="2"/>
  </si>
  <si>
    <t>学校名</t>
    <rPh sb="0" eb="2">
      <t>ガッコウ</t>
    </rPh>
    <rPh sb="2" eb="3">
      <t>メイ</t>
    </rPh>
    <phoneticPr fontId="2"/>
  </si>
  <si>
    <t>都県名</t>
    <rPh sb="0" eb="1">
      <t>ト</t>
    </rPh>
    <rPh sb="1" eb="2">
      <t>ケン</t>
    </rPh>
    <rPh sb="2" eb="3">
      <t>メイ</t>
    </rPh>
    <phoneticPr fontId="2"/>
  </si>
  <si>
    <t>男子個人形</t>
    <rPh sb="0" eb="2">
      <t>ダンシ</t>
    </rPh>
    <rPh sb="2" eb="4">
      <t>コジン</t>
    </rPh>
    <rPh sb="4" eb="5">
      <t>カタチ</t>
    </rPh>
    <phoneticPr fontId="4"/>
  </si>
  <si>
    <t>女子個人形</t>
    <rPh sb="0" eb="2">
      <t>ジョシ</t>
    </rPh>
    <rPh sb="2" eb="4">
      <t>コジン</t>
    </rPh>
    <rPh sb="4" eb="5">
      <t>カタチ</t>
    </rPh>
    <phoneticPr fontId="4"/>
  </si>
  <si>
    <t>女子団体形</t>
    <rPh sb="0" eb="2">
      <t>ジョシ</t>
    </rPh>
    <rPh sb="2" eb="4">
      <t>ダンタイ</t>
    </rPh>
    <rPh sb="4" eb="5">
      <t>カタチ</t>
    </rPh>
    <phoneticPr fontId="4"/>
  </si>
  <si>
    <t>男子団体形</t>
    <rPh sb="0" eb="2">
      <t>ダンシ</t>
    </rPh>
    <rPh sb="2" eb="4">
      <t>ダンタイ</t>
    </rPh>
    <rPh sb="4" eb="5">
      <t>カタチ</t>
    </rPh>
    <phoneticPr fontId="4"/>
  </si>
  <si>
    <t>女子団体組手</t>
    <rPh sb="0" eb="2">
      <t>ジョシ</t>
    </rPh>
    <rPh sb="2" eb="4">
      <t>ダンタイ</t>
    </rPh>
    <rPh sb="4" eb="5">
      <t>クミ</t>
    </rPh>
    <rPh sb="5" eb="6">
      <t>テ</t>
    </rPh>
    <phoneticPr fontId="4"/>
  </si>
  <si>
    <t>男子団体組手</t>
    <rPh sb="0" eb="2">
      <t>ダンシ</t>
    </rPh>
    <rPh sb="2" eb="4">
      <t>ダンタイ</t>
    </rPh>
    <rPh sb="4" eb="5">
      <t>クミ</t>
    </rPh>
    <rPh sb="5" eb="6">
      <t>テ</t>
    </rPh>
    <phoneticPr fontId="4"/>
  </si>
  <si>
    <t>日本航空</t>
    <phoneticPr fontId="2"/>
  </si>
  <si>
    <t>神奈川</t>
    <rPh sb="0" eb="3">
      <t>カナガワ</t>
    </rPh>
    <phoneticPr fontId="2"/>
  </si>
  <si>
    <t>南</t>
    <rPh sb="0" eb="1">
      <t>ミナミ</t>
    </rPh>
    <phoneticPr fontId="2"/>
  </si>
  <si>
    <t>推薦選手</t>
    <rPh sb="0" eb="2">
      <t>スイセン</t>
    </rPh>
    <rPh sb="2" eb="4">
      <t>センシュ</t>
    </rPh>
    <phoneticPr fontId="2"/>
  </si>
  <si>
    <t>日本航空</t>
    <rPh sb="0" eb="2">
      <t>ニホン</t>
    </rPh>
    <rPh sb="2" eb="4">
      <t>コウクウ</t>
    </rPh>
    <phoneticPr fontId="2"/>
  </si>
  <si>
    <t>日本航空</t>
    <rPh sb="0" eb="2">
      <t>ニホン</t>
    </rPh>
    <rPh sb="2" eb="4">
      <t>コウクウ</t>
    </rPh>
    <phoneticPr fontId="2"/>
  </si>
  <si>
    <t>学校名</t>
    <rPh sb="0" eb="2">
      <t>ガッコウ</t>
    </rPh>
    <rPh sb="2" eb="3">
      <t>メイ</t>
    </rPh>
    <phoneticPr fontId="2"/>
  </si>
  <si>
    <t>選手名</t>
    <rPh sb="0" eb="3">
      <t>センシュメイ</t>
    </rPh>
    <phoneticPr fontId="2"/>
  </si>
  <si>
    <t>学校名</t>
    <rPh sb="0" eb="3">
      <t>ガッコウメイ</t>
    </rPh>
    <phoneticPr fontId="2"/>
  </si>
  <si>
    <t>推薦校</t>
    <rPh sb="0" eb="2">
      <t>スイセン</t>
    </rPh>
    <rPh sb="2" eb="3">
      <t>コウ</t>
    </rPh>
    <phoneticPr fontId="2"/>
  </si>
  <si>
    <t>南１位</t>
    <rPh sb="0" eb="1">
      <t>ミナミ</t>
    </rPh>
    <rPh sb="2" eb="3">
      <t>イ</t>
    </rPh>
    <phoneticPr fontId="2"/>
  </si>
  <si>
    <t>北１位</t>
    <rPh sb="0" eb="1">
      <t>キタ</t>
    </rPh>
    <rPh sb="2" eb="3">
      <t>イ</t>
    </rPh>
    <phoneticPr fontId="2"/>
  </si>
  <si>
    <t>南推薦</t>
    <rPh sb="0" eb="1">
      <t>ミナミ</t>
    </rPh>
    <rPh sb="1" eb="3">
      <t>スイセン</t>
    </rPh>
    <phoneticPr fontId="2"/>
  </si>
  <si>
    <t>全国選抜出場枠決定戦トーナメント</t>
    <rPh sb="0" eb="2">
      <t>ゼンコク</t>
    </rPh>
    <rPh sb="2" eb="4">
      <t>センバツ</t>
    </rPh>
    <rPh sb="4" eb="7">
      <t>シュツジョウワク</t>
    </rPh>
    <rPh sb="7" eb="10">
      <t>ケッテイセン</t>
    </rPh>
    <phoneticPr fontId="4"/>
  </si>
  <si>
    <t>②</t>
    <phoneticPr fontId="2"/>
  </si>
  <si>
    <t>舟田　葵</t>
    <rPh sb="0" eb="2">
      <t>フナダ</t>
    </rPh>
    <rPh sb="3" eb="4">
      <t>アオイ</t>
    </rPh>
    <phoneticPr fontId="2"/>
  </si>
  <si>
    <t>大内　美里沙</t>
    <rPh sb="0" eb="2">
      <t>オオウチ</t>
    </rPh>
    <rPh sb="3" eb="4">
      <t>ビ</t>
    </rPh>
    <rPh sb="4" eb="6">
      <t>リサ</t>
    </rPh>
    <phoneticPr fontId="2"/>
  </si>
  <si>
    <t>拓殖大学紅陵</t>
    <rPh sb="0" eb="2">
      <t>タクショク</t>
    </rPh>
    <rPh sb="2" eb="4">
      <t>ダイガク</t>
    </rPh>
    <rPh sb="4" eb="6">
      <t>コウリョウ</t>
    </rPh>
    <phoneticPr fontId="2"/>
  </si>
  <si>
    <t>千葉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</si>
  <si>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</si>
  <si>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</si>
  <si>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</si>
  <si>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</si>
  <si>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</si>
  <si>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</si>
  <si>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</si>
  <si>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</si>
  <si>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</si>
  <si>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</si>
  <si>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⑥</t>
    <phoneticPr fontId="2"/>
  </si>
  <si>
    <t>日本航空</t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</si>
  <si>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</si>
  <si>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</si>
  <si>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</si>
  <si>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</si>
  <si>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</si>
  <si>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</si>
  <si>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</si>
  <si>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</si>
  <si>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南推薦</t>
    <rPh sb="0" eb="1">
      <t>ミナミ</t>
    </rPh>
    <rPh sb="1" eb="3">
      <t>スイセン</t>
    </rPh>
    <phoneticPr fontId="2"/>
  </si>
  <si>
    <t>山梨</t>
    <rPh sb="0" eb="2">
      <t>ヤマナシ</t>
    </rPh>
    <phoneticPr fontId="2"/>
  </si>
  <si>
    <t>南1位</t>
    <rPh sb="0" eb="1">
      <t>ミナミ</t>
    </rPh>
    <rPh sb="2" eb="3">
      <t>イ</t>
    </rPh>
    <phoneticPr fontId="2"/>
  </si>
  <si>
    <t>北1位</t>
    <rPh sb="0" eb="1">
      <t>キタ</t>
    </rPh>
    <rPh sb="2" eb="3">
      <t>イ</t>
    </rPh>
    <phoneticPr fontId="2"/>
  </si>
  <si>
    <t>第1指定形</t>
    <phoneticPr fontId="2"/>
  </si>
  <si>
    <t>第2指定形</t>
    <phoneticPr fontId="2"/>
  </si>
  <si>
    <t>得意形</t>
    <phoneticPr fontId="2"/>
  </si>
  <si>
    <t>⑨</t>
    <phoneticPr fontId="2"/>
  </si>
  <si>
    <t>第2指定形</t>
    <phoneticPr fontId="2"/>
  </si>
  <si>
    <t>得意形1</t>
    <phoneticPr fontId="2"/>
  </si>
  <si>
    <t>得意形2</t>
    <phoneticPr fontId="2"/>
  </si>
  <si>
    <t>山梨</t>
    <rPh sb="0" eb="2">
      <t>ヤマナシ</t>
    </rPh>
    <phoneticPr fontId="2"/>
  </si>
  <si>
    <t>得意形＋分解</t>
    <phoneticPr fontId="2"/>
  </si>
  <si>
    <t>第2指定形</t>
    <rPh sb="0" eb="1">
      <t>ダイ</t>
    </rPh>
    <rPh sb="2" eb="4">
      <t>シテイ</t>
    </rPh>
    <rPh sb="4" eb="5">
      <t>カタ</t>
    </rPh>
    <phoneticPr fontId="2"/>
  </si>
  <si>
    <t>得意形+分解</t>
    <rPh sb="0" eb="2">
      <t>トクイ</t>
    </rPh>
    <rPh sb="2" eb="3">
      <t>カタ</t>
    </rPh>
    <rPh sb="4" eb="6">
      <t>ブンカイ</t>
    </rPh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</si>
  <si>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</si>
  <si>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</si>
  <si>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</si>
  <si>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</si>
  <si>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①</t>
    <phoneticPr fontId="2"/>
  </si>
  <si>
    <t>南北統一戦トーナメント T1</t>
    <rPh sb="0" eb="2">
      <t>ナンボク</t>
    </rPh>
    <rPh sb="2" eb="4">
      <t>トウイツ</t>
    </rPh>
    <rPh sb="4" eb="5">
      <t>セン</t>
    </rPh>
    <phoneticPr fontId="4"/>
  </si>
  <si>
    <t>南北統一戦トーナメント T2</t>
    <rPh sb="0" eb="2">
      <t>ナンボク</t>
    </rPh>
    <rPh sb="2" eb="4">
      <t>トウイツ</t>
    </rPh>
    <rPh sb="4" eb="5">
      <t>セン</t>
    </rPh>
    <phoneticPr fontId="4"/>
  </si>
  <si>
    <t>②</t>
    <phoneticPr fontId="2"/>
  </si>
  <si>
    <t>③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</si>
  <si>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</si>
  <si>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</si>
  <si>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</si>
  <si>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</si>
  <si>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</si>
  <si>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⑤</t>
    <phoneticPr fontId="2"/>
  </si>
  <si>
    <t>⑥</t>
    <phoneticPr fontId="2"/>
  </si>
  <si>
    <t>①</t>
    <phoneticPr fontId="2"/>
  </si>
  <si>
    <t>②</t>
    <phoneticPr fontId="2"/>
  </si>
  <si>
    <t>④</t>
    <phoneticPr fontId="2"/>
  </si>
  <si>
    <t>⑤</t>
    <phoneticPr fontId="2"/>
  </si>
  <si>
    <t>⑥</t>
    <phoneticPr fontId="2"/>
  </si>
  <si>
    <t>①</t>
    <phoneticPr fontId="2"/>
  </si>
  <si>
    <t>南北統一戦トーナメント T3</t>
    <rPh sb="0" eb="2">
      <t>ナンボク</t>
    </rPh>
    <rPh sb="2" eb="4">
      <t>トウイツ</t>
    </rPh>
    <rPh sb="4" eb="5">
      <t>セン</t>
    </rPh>
    <phoneticPr fontId="4"/>
  </si>
  <si>
    <t>南北統一戦トーナメント T4</t>
    <rPh sb="0" eb="2">
      <t>ナンボク</t>
    </rPh>
    <rPh sb="2" eb="4">
      <t>トウイツ</t>
    </rPh>
    <rPh sb="4" eb="5">
      <t>セン</t>
    </rPh>
    <phoneticPr fontId="4"/>
  </si>
  <si>
    <t>女子個人組手 -53kg</t>
    <rPh sb="0" eb="2">
      <t>ジョシ</t>
    </rPh>
    <rPh sb="2" eb="4">
      <t>コジン</t>
    </rPh>
    <rPh sb="4" eb="5">
      <t>クミ</t>
    </rPh>
    <rPh sb="5" eb="6">
      <t>テ</t>
    </rPh>
    <phoneticPr fontId="4"/>
  </si>
  <si>
    <t>女子個人組手 -59kg</t>
    <rPh sb="0" eb="2">
      <t>ジョシ</t>
    </rPh>
    <rPh sb="2" eb="4">
      <t>コジン</t>
    </rPh>
    <rPh sb="4" eb="5">
      <t>クミ</t>
    </rPh>
    <rPh sb="5" eb="6">
      <t>テ</t>
    </rPh>
    <phoneticPr fontId="4"/>
  </si>
  <si>
    <t>女子個人組手 +59kg</t>
    <rPh sb="0" eb="2">
      <t>ジョシ</t>
    </rPh>
    <rPh sb="2" eb="4">
      <t>コジン</t>
    </rPh>
    <rPh sb="4" eb="5">
      <t>クミ</t>
    </rPh>
    <rPh sb="5" eb="6">
      <t>テ</t>
    </rPh>
    <phoneticPr fontId="4"/>
  </si>
  <si>
    <t>男子個人組手 -61kg</t>
    <rPh sb="0" eb="2">
      <t>ダンシ</t>
    </rPh>
    <rPh sb="2" eb="4">
      <t>コジン</t>
    </rPh>
    <rPh sb="4" eb="5">
      <t>クミ</t>
    </rPh>
    <rPh sb="5" eb="6">
      <t>テ</t>
    </rPh>
    <phoneticPr fontId="4"/>
  </si>
  <si>
    <t>男子個人組手 -68kg</t>
    <rPh sb="0" eb="2">
      <t>ダンシ</t>
    </rPh>
    <rPh sb="2" eb="4">
      <t>コジン</t>
    </rPh>
    <rPh sb="4" eb="5">
      <t>クミ</t>
    </rPh>
    <rPh sb="5" eb="6">
      <t>テ</t>
    </rPh>
    <phoneticPr fontId="4"/>
  </si>
  <si>
    <t>都県名</t>
    <rPh sb="0" eb="2">
      <t>トケン</t>
    </rPh>
    <rPh sb="2" eb="3">
      <t>メイ</t>
    </rPh>
    <phoneticPr fontId="2"/>
  </si>
  <si>
    <t>ブロック</t>
    <phoneticPr fontId="2"/>
  </si>
  <si>
    <t>都県名</t>
    <phoneticPr fontId="2"/>
  </si>
  <si>
    <t>都県名</t>
    <phoneticPr fontId="2"/>
  </si>
  <si>
    <t>千葉</t>
    <rPh sb="0" eb="2">
      <t>チバ</t>
    </rPh>
    <phoneticPr fontId="2"/>
  </si>
  <si>
    <t>都県名</t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</si>
  <si>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</si>
  <si>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</si>
  <si>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北</t>
    <rPh sb="0" eb="1">
      <t>キタ</t>
    </rPh>
    <phoneticPr fontId="2"/>
  </si>
  <si>
    <t>埼玉</t>
    <rPh sb="0" eb="2">
      <t>サイタマ</t>
    </rPh>
    <phoneticPr fontId="2"/>
  </si>
  <si>
    <t>都県名</t>
    <rPh sb="0" eb="2">
      <t>トケン</t>
    </rPh>
    <rPh sb="2" eb="3">
      <t>メイ</t>
    </rPh>
    <phoneticPr fontId="2"/>
  </si>
  <si>
    <t>都県名</t>
    <phoneticPr fontId="2"/>
  </si>
  <si>
    <t>都県名</t>
    <phoneticPr fontId="2"/>
  </si>
  <si>
    <t>都県名</t>
    <phoneticPr fontId="2"/>
  </si>
  <si>
    <t>男子個人組手 +68kg</t>
    <rPh sb="0" eb="2">
      <t>ダンシ</t>
    </rPh>
    <rPh sb="2" eb="4">
      <t>コジン</t>
    </rPh>
    <rPh sb="4" eb="5">
      <t>クミ</t>
    </rPh>
    <rPh sb="5" eb="6">
      <t>テ</t>
    </rPh>
    <phoneticPr fontId="4"/>
  </si>
  <si>
    <t>⑦</t>
    <phoneticPr fontId="2"/>
  </si>
  <si>
    <t>⑧</t>
    <phoneticPr fontId="2"/>
  </si>
  <si>
    <t>⑨</t>
    <phoneticPr fontId="2"/>
  </si>
  <si>
    <t>北推薦</t>
    <rPh sb="0" eb="1">
      <t>キタ</t>
    </rPh>
    <rPh sb="1" eb="3">
      <t>スイセン</t>
    </rPh>
    <phoneticPr fontId="2"/>
  </si>
  <si>
    <t>④</t>
    <phoneticPr fontId="2"/>
  </si>
  <si>
    <t>①</t>
    <phoneticPr fontId="2"/>
  </si>
  <si>
    <t>③</t>
    <phoneticPr fontId="2"/>
  </si>
  <si>
    <t>※1～3のフリー抽選（南ブロック1位、南推薦①、南推薦②）</t>
    <rPh sb="8" eb="10">
      <t>チュウセン</t>
    </rPh>
    <rPh sb="11" eb="12">
      <t>ミナミ</t>
    </rPh>
    <rPh sb="17" eb="18">
      <t>イ</t>
    </rPh>
    <rPh sb="19" eb="20">
      <t>ミナミ</t>
    </rPh>
    <rPh sb="20" eb="22">
      <t>スイセン</t>
    </rPh>
    <rPh sb="24" eb="25">
      <t>ミナミ</t>
    </rPh>
    <rPh sb="25" eb="27">
      <t>スイセン</t>
    </rPh>
    <phoneticPr fontId="2"/>
  </si>
  <si>
    <t>埼玉</t>
    <rPh sb="0" eb="2">
      <t>サイタマ</t>
    </rPh>
    <phoneticPr fontId="2"/>
  </si>
  <si>
    <t>髙梨　志帆</t>
  </si>
  <si>
    <t>竹内　海里</t>
  </si>
  <si>
    <t>平井　菜々実</t>
  </si>
  <si>
    <t>知久　瑠璃子</t>
  </si>
  <si>
    <t>埼玉栄</t>
    <rPh sb="0" eb="3">
      <t>サカエ</t>
    </rPh>
    <phoneticPr fontId="2"/>
  </si>
  <si>
    <t>秀明八千代</t>
    <rPh sb="0" eb="5">
      <t>ヤチ</t>
    </rPh>
    <phoneticPr fontId="2"/>
  </si>
  <si>
    <t>日本航空</t>
    <rPh sb="0" eb="4">
      <t>ニッコウ</t>
    </rPh>
    <phoneticPr fontId="2"/>
  </si>
  <si>
    <t>清水　音乃</t>
    <rPh sb="0" eb="2">
      <t>シミズ</t>
    </rPh>
    <rPh sb="3" eb="4">
      <t>オト</t>
    </rPh>
    <rPh sb="4" eb="5">
      <t>ノ</t>
    </rPh>
    <phoneticPr fontId="2"/>
  </si>
  <si>
    <t>山田　和花</t>
    <rPh sb="0" eb="2">
      <t>ヤマダ</t>
    </rPh>
    <rPh sb="3" eb="5">
      <t>ワカ</t>
    </rPh>
    <phoneticPr fontId="2"/>
  </si>
  <si>
    <t>南ブロック T4</t>
    <rPh sb="0" eb="1">
      <t>ミナミ</t>
    </rPh>
    <phoneticPr fontId="4"/>
  </si>
  <si>
    <t>北ブロック T3</t>
    <rPh sb="0" eb="1">
      <t>キタ</t>
    </rPh>
    <phoneticPr fontId="4"/>
  </si>
  <si>
    <t>【出場権6枠】南関東 T4</t>
    <rPh sb="1" eb="4">
      <t>シュツジョウケン</t>
    </rPh>
    <rPh sb="5" eb="6">
      <t>ワク</t>
    </rPh>
    <rPh sb="7" eb="10">
      <t>ミナミカントウ</t>
    </rPh>
    <phoneticPr fontId="2"/>
  </si>
  <si>
    <t>【出場権6枠】北関東 T3</t>
    <rPh sb="1" eb="4">
      <t>シュツジョウケン</t>
    </rPh>
    <rPh sb="5" eb="6">
      <t>ワク</t>
    </rPh>
    <rPh sb="7" eb="8">
      <t>キタ</t>
    </rPh>
    <rPh sb="8" eb="10">
      <t>カントウ</t>
    </rPh>
    <phoneticPr fontId="2"/>
  </si>
  <si>
    <t>南北統一戦トーナメント T3</t>
    <rPh sb="0" eb="2">
      <t>ナンボク</t>
    </rPh>
    <rPh sb="2" eb="4">
      <t>トウイツ</t>
    </rPh>
    <rPh sb="4" eb="5">
      <t>セン</t>
    </rPh>
    <phoneticPr fontId="2"/>
  </si>
  <si>
    <t>北推薦</t>
    <rPh sb="0" eb="1">
      <t>キタ</t>
    </rPh>
    <rPh sb="1" eb="3">
      <t>スイセン</t>
    </rPh>
    <phoneticPr fontId="2"/>
  </si>
  <si>
    <t>南ブロック T2</t>
    <rPh sb="0" eb="1">
      <t>ミナミ</t>
    </rPh>
    <phoneticPr fontId="4"/>
  </si>
  <si>
    <t>北ブロック T1</t>
    <rPh sb="0" eb="1">
      <t>キタ</t>
    </rPh>
    <phoneticPr fontId="4"/>
  </si>
  <si>
    <t>【出場権6枠】南関東 T2</t>
    <rPh sb="1" eb="4">
      <t>シュツジョウケン</t>
    </rPh>
    <rPh sb="5" eb="6">
      <t>ワク</t>
    </rPh>
    <rPh sb="7" eb="8">
      <t>ミナミ</t>
    </rPh>
    <rPh sb="8" eb="10">
      <t>カントウ</t>
    </rPh>
    <phoneticPr fontId="2"/>
  </si>
  <si>
    <t>【出場権6枠】北関東 T1</t>
    <rPh sb="1" eb="4">
      <t>シュツジョウケン</t>
    </rPh>
    <rPh sb="5" eb="6">
      <t>ワク</t>
    </rPh>
    <rPh sb="7" eb="8">
      <t>キタ</t>
    </rPh>
    <rPh sb="8" eb="10">
      <t>カントウ</t>
    </rPh>
    <phoneticPr fontId="2"/>
  </si>
  <si>
    <t>阿部　倖地</t>
    <rPh sb="0" eb="2">
      <t>アベ</t>
    </rPh>
    <rPh sb="3" eb="4">
      <t>サチ</t>
    </rPh>
    <rPh sb="4" eb="5">
      <t>チ</t>
    </rPh>
    <phoneticPr fontId="2"/>
  </si>
  <si>
    <t>慶應義塾志木</t>
    <rPh sb="0" eb="6">
      <t>コ</t>
    </rPh>
    <phoneticPr fontId="2"/>
  </si>
  <si>
    <t>舟田　　葵</t>
    <phoneticPr fontId="2"/>
  </si>
  <si>
    <t>【出場権5枠】南関東 T4</t>
    <rPh sb="1" eb="4">
      <t>シュツジョウケン</t>
    </rPh>
    <rPh sb="5" eb="6">
      <t>ワク</t>
    </rPh>
    <rPh sb="7" eb="10">
      <t>ミナミカントウ</t>
    </rPh>
    <phoneticPr fontId="2"/>
  </si>
  <si>
    <t>【出場権5枠】南関東 T2</t>
    <rPh sb="1" eb="4">
      <t>シュツジョウケン</t>
    </rPh>
    <rPh sb="5" eb="6">
      <t>ワク</t>
    </rPh>
    <rPh sb="7" eb="10">
      <t>ミナミカントウ</t>
    </rPh>
    <phoneticPr fontId="2"/>
  </si>
  <si>
    <t>【出場権5枠】北関東 T1</t>
    <rPh sb="1" eb="4">
      <t>シュツジョウケン</t>
    </rPh>
    <rPh sb="5" eb="6">
      <t>ワク</t>
    </rPh>
    <rPh sb="7" eb="8">
      <t>キタ</t>
    </rPh>
    <rPh sb="8" eb="10">
      <t>カントウ</t>
    </rPh>
    <phoneticPr fontId="2"/>
  </si>
  <si>
    <t>嶋田　さらら</t>
    <rPh sb="0" eb="2">
      <t>シマダ</t>
    </rPh>
    <phoneticPr fontId="2"/>
  </si>
  <si>
    <t>秀明八千代</t>
    <rPh sb="0" eb="5">
      <t>ヤチ</t>
    </rPh>
    <phoneticPr fontId="2"/>
  </si>
  <si>
    <t>二村　桜子</t>
    <rPh sb="0" eb="2">
      <t>ニムラ</t>
    </rPh>
    <rPh sb="3" eb="5">
      <t>サクラコ</t>
    </rPh>
    <phoneticPr fontId="2"/>
  </si>
  <si>
    <t>宮崎　可純</t>
    <rPh sb="0" eb="2">
      <t>ミヤザキ</t>
    </rPh>
    <rPh sb="3" eb="5">
      <t>カスミ</t>
    </rPh>
    <phoneticPr fontId="2"/>
  </si>
  <si>
    <t>花咲徳栄</t>
    <rPh sb="0" eb="4">
      <t>トク</t>
    </rPh>
    <phoneticPr fontId="2"/>
  </si>
  <si>
    <t>露久保　麗那</t>
    <rPh sb="0" eb="1">
      <t>ツユ</t>
    </rPh>
    <rPh sb="1" eb="3">
      <t>クボ</t>
    </rPh>
    <rPh sb="4" eb="6">
      <t>レイナ</t>
    </rPh>
    <phoneticPr fontId="2"/>
  </si>
  <si>
    <t>作新学院</t>
    <rPh sb="0" eb="4">
      <t>サク</t>
    </rPh>
    <phoneticPr fontId="2"/>
  </si>
  <si>
    <t>関塚　佳代</t>
    <rPh sb="0" eb="2">
      <t>セキヅカ</t>
    </rPh>
    <rPh sb="3" eb="5">
      <t>カヨ</t>
    </rPh>
    <phoneticPr fontId="2"/>
  </si>
  <si>
    <t>高崎商科大学附属</t>
    <rPh sb="0" eb="8">
      <t>ショウダイ</t>
    </rPh>
    <phoneticPr fontId="2"/>
  </si>
  <si>
    <t>群馬</t>
    <rPh sb="0" eb="2">
      <t>グンマ</t>
    </rPh>
    <phoneticPr fontId="2"/>
  </si>
  <si>
    <t>近藤　広都</t>
    <rPh sb="0" eb="2">
      <t>コンドウ</t>
    </rPh>
    <rPh sb="3" eb="5">
      <t>ヒロト</t>
    </rPh>
    <phoneticPr fontId="2"/>
  </si>
  <si>
    <t>東洋大学附属牛久</t>
    <rPh sb="0" eb="8">
      <t>ウシク</t>
    </rPh>
    <phoneticPr fontId="2"/>
  </si>
  <si>
    <t>茨城</t>
    <rPh sb="0" eb="2">
      <t>イバラキ</t>
    </rPh>
    <phoneticPr fontId="2"/>
  </si>
  <si>
    <t>伏見　駿介</t>
    <rPh sb="0" eb="2">
      <t>フシミ</t>
    </rPh>
    <rPh sb="3" eb="5">
      <t>シュンスケ</t>
    </rPh>
    <phoneticPr fontId="2"/>
  </si>
  <si>
    <t>保善</t>
    <rPh sb="0" eb="2">
      <t>ホゼン</t>
    </rPh>
    <phoneticPr fontId="2"/>
  </si>
  <si>
    <t>大島　　涼</t>
    <rPh sb="0" eb="2">
      <t>オオシマ</t>
    </rPh>
    <rPh sb="4" eb="5">
      <t>リョウ</t>
    </rPh>
    <phoneticPr fontId="2"/>
  </si>
  <si>
    <t>横浜創学館</t>
    <rPh sb="0" eb="5">
      <t>ソウガク</t>
    </rPh>
    <phoneticPr fontId="2"/>
  </si>
  <si>
    <t>河村　享佑</t>
    <rPh sb="0" eb="2">
      <t>カワムラ</t>
    </rPh>
    <rPh sb="3" eb="4">
      <t>キョウ</t>
    </rPh>
    <rPh sb="4" eb="5">
      <t>スケ</t>
    </rPh>
    <phoneticPr fontId="2"/>
  </si>
  <si>
    <t>【出場権3枠】南関東 T4</t>
    <rPh sb="1" eb="4">
      <t>シュツジョウケン</t>
    </rPh>
    <rPh sb="5" eb="6">
      <t>ワク</t>
    </rPh>
    <rPh sb="7" eb="10">
      <t>ミナミカントウ</t>
    </rPh>
    <phoneticPr fontId="2"/>
  </si>
  <si>
    <t>【出場権3枠】北関東 T3</t>
    <rPh sb="1" eb="4">
      <t>シュツジョウケン</t>
    </rPh>
    <rPh sb="5" eb="6">
      <t>ワク</t>
    </rPh>
    <rPh sb="7" eb="8">
      <t>キタ</t>
    </rPh>
    <rPh sb="8" eb="10">
      <t>カントウ</t>
    </rPh>
    <phoneticPr fontId="2"/>
  </si>
  <si>
    <t>【出場権3枠】南関東 T2</t>
    <rPh sb="1" eb="4">
      <t>シュツジョウケン</t>
    </rPh>
    <rPh sb="5" eb="6">
      <t>ワク</t>
    </rPh>
    <rPh sb="7" eb="10">
      <t>ミナミカントウ</t>
    </rPh>
    <phoneticPr fontId="2"/>
  </si>
  <si>
    <t>【出場権6枠】南関東 T2</t>
    <rPh sb="1" eb="4">
      <t>シュツジョウケン</t>
    </rPh>
    <rPh sb="5" eb="6">
      <t>ワク</t>
    </rPh>
    <rPh sb="7" eb="10">
      <t>ミナミカントウ</t>
    </rPh>
    <phoneticPr fontId="2"/>
  </si>
  <si>
    <t>⑧</t>
    <phoneticPr fontId="2"/>
  </si>
  <si>
    <t>※1～3のフリー抽選（北ブロック1位、北推薦①、北推薦②）</t>
    <rPh sb="8" eb="10">
      <t>チュウセン</t>
    </rPh>
    <rPh sb="11" eb="12">
      <t>キタ</t>
    </rPh>
    <rPh sb="17" eb="18">
      <t>イ</t>
    </rPh>
    <rPh sb="19" eb="20">
      <t>キタ</t>
    </rPh>
    <rPh sb="20" eb="22">
      <t>スイセン</t>
    </rPh>
    <rPh sb="24" eb="25">
      <t>キタ</t>
    </rPh>
    <rPh sb="25" eb="27">
      <t>スイセン</t>
    </rPh>
    <phoneticPr fontId="2"/>
  </si>
  <si>
    <t>※1～4のフリー抽選（北ブロック1位、南ブロック1位、南推薦①、南推薦②）</t>
    <rPh sb="8" eb="10">
      <t>チュウセン</t>
    </rPh>
    <rPh sb="11" eb="12">
      <t>キタ</t>
    </rPh>
    <rPh sb="17" eb="18">
      <t>イ</t>
    </rPh>
    <rPh sb="19" eb="20">
      <t>ミナミ</t>
    </rPh>
    <rPh sb="25" eb="26">
      <t>イ</t>
    </rPh>
    <rPh sb="27" eb="28">
      <t>ミナミ</t>
    </rPh>
    <rPh sb="28" eb="30">
      <t>スイセン</t>
    </rPh>
    <rPh sb="32" eb="33">
      <t>ミナミ</t>
    </rPh>
    <rPh sb="33" eb="35">
      <t>スイセン</t>
    </rPh>
    <phoneticPr fontId="2"/>
  </si>
  <si>
    <t>②</t>
    <phoneticPr fontId="2"/>
  </si>
  <si>
    <t>⑤</t>
    <phoneticPr fontId="2"/>
  </si>
  <si>
    <t>②</t>
    <phoneticPr fontId="2"/>
  </si>
  <si>
    <t>得意形1
または
得意形2</t>
    <rPh sb="0" eb="2">
      <t>トクイ</t>
    </rPh>
    <rPh sb="2" eb="3">
      <t>カタ</t>
    </rPh>
    <phoneticPr fontId="2"/>
  </si>
  <si>
    <t>北1位</t>
    <rPh sb="0" eb="1">
      <t>キタ</t>
    </rPh>
    <rPh sb="2" eb="3">
      <t>イ</t>
    </rPh>
    <phoneticPr fontId="2"/>
  </si>
  <si>
    <t>山田　和花</t>
    <rPh sb="0" eb="2">
      <t>ヤマダ</t>
    </rPh>
    <rPh sb="3" eb="5">
      <t>ノドカ</t>
    </rPh>
    <phoneticPr fontId="2"/>
  </si>
  <si>
    <t>埼玉栄</t>
    <rPh sb="0" eb="2">
      <t>サイタマ</t>
    </rPh>
    <rPh sb="2" eb="3">
      <t>サカエ</t>
    </rPh>
    <phoneticPr fontId="2"/>
  </si>
  <si>
    <t>埼玉</t>
    <phoneticPr fontId="2"/>
  </si>
  <si>
    <t>②</t>
    <phoneticPr fontId="2"/>
  </si>
  <si>
    <t>①</t>
    <phoneticPr fontId="2"/>
  </si>
  <si>
    <t>②</t>
    <phoneticPr fontId="2"/>
  </si>
  <si>
    <t>③</t>
    <phoneticPr fontId="2"/>
  </si>
  <si>
    <t>米盛希々子</t>
    <phoneticPr fontId="2"/>
  </si>
  <si>
    <t>帝京</t>
    <rPh sb="0" eb="2">
      <t>テイキョウ</t>
    </rPh>
    <phoneticPr fontId="2"/>
  </si>
  <si>
    <t>これまでに演武していない得意形</t>
    <rPh sb="5" eb="7">
      <t>エンブ</t>
    </rPh>
    <rPh sb="12" eb="14">
      <t>トクイ</t>
    </rPh>
    <rPh sb="14" eb="15">
      <t>カタ</t>
    </rPh>
    <phoneticPr fontId="2"/>
  </si>
  <si>
    <t>栃木</t>
    <rPh sb="0" eb="2">
      <t>トチギ</t>
    </rPh>
    <phoneticPr fontId="2"/>
  </si>
  <si>
    <t>④</t>
    <phoneticPr fontId="2"/>
  </si>
  <si>
    <t>神奈川</t>
  </si>
  <si>
    <t>千葉</t>
  </si>
  <si>
    <t>東京</t>
  </si>
  <si>
    <t>山梨</t>
  </si>
  <si>
    <t>茨城</t>
  </si>
  <si>
    <t>群馬</t>
  </si>
  <si>
    <t>埼玉</t>
  </si>
  <si>
    <t>栃木</t>
  </si>
  <si>
    <t>泉　優里花</t>
  </si>
  <si>
    <t>八雲学園</t>
  </si>
  <si>
    <t>江尻　　光</t>
  </si>
  <si>
    <t>横浜創学館</t>
  </si>
  <si>
    <t>萩山　七帆</t>
  </si>
  <si>
    <t>秀明八千代</t>
  </si>
  <si>
    <t>五味　優香</t>
  </si>
  <si>
    <t>山梨学院</t>
  </si>
  <si>
    <t>軍司　佳歩</t>
  </si>
  <si>
    <t>日本大学鶴ヶ丘</t>
  </si>
  <si>
    <t>浅川　野乃香</t>
  </si>
  <si>
    <t>日本航空</t>
  </si>
  <si>
    <t>志村　珠妃</t>
  </si>
  <si>
    <t>木津　歩美</t>
  </si>
  <si>
    <t>拓殖大学紅陵</t>
  </si>
  <si>
    <t>中島　風花</t>
  </si>
  <si>
    <t>前橋工業</t>
  </si>
  <si>
    <t>石川　真由</t>
  </si>
  <si>
    <t>作新学院</t>
  </si>
  <si>
    <t>竹下　穂香</t>
  </si>
  <si>
    <t>埼玉栄</t>
  </si>
  <si>
    <t>中島　亜海</t>
  </si>
  <si>
    <t>牛久栄進</t>
  </si>
  <si>
    <t>高崎商科大学附属</t>
  </si>
  <si>
    <t>田原　日愛</t>
  </si>
  <si>
    <t>東洋大学附属牛久</t>
  </si>
  <si>
    <t>久保田　凪</t>
  </si>
  <si>
    <t>黒磯南</t>
  </si>
  <si>
    <t>山川　遥香</t>
  </si>
  <si>
    <t>松本　蓮生</t>
  </si>
  <si>
    <t>法政大学第二</t>
  </si>
  <si>
    <t>桑野　寛太</t>
  </si>
  <si>
    <t>長尾　悠史</t>
  </si>
  <si>
    <t>倉田　天空</t>
  </si>
  <si>
    <t>保善</t>
  </si>
  <si>
    <t>江口　尚吾</t>
  </si>
  <si>
    <t>光明学園相模原</t>
  </si>
  <si>
    <t>加賀美　駿斗</t>
  </si>
  <si>
    <t>世田谷学園</t>
  </si>
  <si>
    <t>髙橋　飛羽</t>
  </si>
  <si>
    <t>神谷　柊伍</t>
  </si>
  <si>
    <t>大賀　友弘</t>
  </si>
  <si>
    <t>齋藤　ダーナ</t>
  </si>
  <si>
    <t>栄北</t>
  </si>
  <si>
    <t>瀬戸山　純也</t>
  </si>
  <si>
    <t>足利大学附属</t>
  </si>
  <si>
    <t>深谷　竣也</t>
  </si>
  <si>
    <t>水城</t>
  </si>
  <si>
    <t>菊地　俊之輔</t>
  </si>
  <si>
    <t>赤坂　風太</t>
  </si>
  <si>
    <t>大谷　朋輝</t>
  </si>
  <si>
    <t>藤澤　武蔵</t>
  </si>
  <si>
    <t>真岡</t>
  </si>
  <si>
    <t>宇都宮商業</t>
  </si>
  <si>
    <t>木更津総合</t>
  </si>
  <si>
    <t>高崎商業</t>
  </si>
  <si>
    <t>峯尾　眞菜</t>
  </si>
  <si>
    <t>横須賀学院</t>
  </si>
  <si>
    <t>冨田　ちなつ</t>
  </si>
  <si>
    <t>今井　えり</t>
  </si>
  <si>
    <t>帝京</t>
  </si>
  <si>
    <t>豊田　花菜</t>
  </si>
  <si>
    <t>大橋　ラム</t>
  </si>
  <si>
    <t>花咲徳栄</t>
  </si>
  <si>
    <t>稗田　麻尋</t>
  </si>
  <si>
    <t>坂田　月姫</t>
  </si>
  <si>
    <t>板山　あいす</t>
  </si>
  <si>
    <t>美濃部　好咲</t>
  </si>
  <si>
    <t>近江　　葵</t>
  </si>
  <si>
    <t>藤平　梨沙</t>
  </si>
  <si>
    <t>古怒田　桜子</t>
  </si>
  <si>
    <t>伊藤　舞悠</t>
  </si>
  <si>
    <t>鈴木　香穂</t>
  </si>
  <si>
    <t>杉本　まり</t>
  </si>
  <si>
    <t>秋元　　怜</t>
  </si>
  <si>
    <t>荒川　栞奈</t>
  </si>
  <si>
    <t>篠原　鈴乃</t>
  </si>
  <si>
    <t>川島　英敏</t>
  </si>
  <si>
    <t>村井　慶太郎</t>
  </si>
  <si>
    <t>畔上　　宙</t>
  </si>
  <si>
    <t>春原　駿貴</t>
  </si>
  <si>
    <t>小花　大輝</t>
  </si>
  <si>
    <t>高久　昂大</t>
  </si>
  <si>
    <t>萩原　創太</t>
  </si>
  <si>
    <t>大塚　慎吾</t>
  </si>
  <si>
    <t>酒本　純翠</t>
  </si>
  <si>
    <t>市瀬　慶斗</t>
  </si>
  <si>
    <t>別部　　秀</t>
  </si>
  <si>
    <t>西山　拓也</t>
  </si>
  <si>
    <t>山口　隼人</t>
  </si>
  <si>
    <t>風間　明彦</t>
  </si>
  <si>
    <t>鹿沼商工</t>
  </si>
  <si>
    <t>丸尾　皇我</t>
  </si>
  <si>
    <t>菅谷　斗夢</t>
  </si>
  <si>
    <t>松崎　大将</t>
  </si>
  <si>
    <t>五十嵐　剛生</t>
  </si>
  <si>
    <t>飯田　　陸</t>
  </si>
  <si>
    <t>風間　遼太郎</t>
  </si>
  <si>
    <t>脇坂　　隼</t>
  </si>
  <si>
    <t>神尾　武志</t>
  </si>
  <si>
    <t>平野　幹人</t>
  </si>
  <si>
    <t>宮入　瑞志</t>
  </si>
  <si>
    <t>水戸商業</t>
  </si>
  <si>
    <t>市川</t>
  </si>
  <si>
    <t>古河第一</t>
  </si>
  <si>
    <t>番号</t>
    <rPh sb="0" eb="2">
      <t>バンゴウ</t>
    </rPh>
    <phoneticPr fontId="2"/>
  </si>
  <si>
    <t>【出場権5枠】北関東 T3</t>
    <rPh sb="1" eb="4">
      <t>シュツジョウケン</t>
    </rPh>
    <rPh sb="5" eb="6">
      <t>ワク</t>
    </rPh>
    <rPh sb="7" eb="8">
      <t>キタ</t>
    </rPh>
    <rPh sb="8" eb="10">
      <t>カントウ</t>
    </rPh>
    <phoneticPr fontId="2"/>
  </si>
  <si>
    <t>記号</t>
    <rPh sb="0" eb="2">
      <t>キゴウ</t>
    </rPh>
    <phoneticPr fontId="2"/>
  </si>
  <si>
    <t>M</t>
  </si>
  <si>
    <t>M</t>
    <phoneticPr fontId="2"/>
  </si>
  <si>
    <t>K</t>
    <phoneticPr fontId="2"/>
  </si>
  <si>
    <t>男子形</t>
    <rPh sb="0" eb="2">
      <t>ダンシ</t>
    </rPh>
    <rPh sb="2" eb="3">
      <t>カタ</t>
    </rPh>
    <phoneticPr fontId="2"/>
  </si>
  <si>
    <t>名前</t>
    <rPh sb="0" eb="2">
      <t>ナマエ</t>
    </rPh>
    <phoneticPr fontId="2"/>
  </si>
  <si>
    <t>学校名</t>
    <rPh sb="0" eb="3">
      <t>ガッコウメイ</t>
    </rPh>
    <phoneticPr fontId="2"/>
  </si>
  <si>
    <t>県</t>
    <rPh sb="0" eb="1">
      <t>ケン</t>
    </rPh>
    <phoneticPr fontId="2"/>
  </si>
  <si>
    <t>地区</t>
    <rPh sb="0" eb="2">
      <t>チク</t>
    </rPh>
    <phoneticPr fontId="2"/>
  </si>
  <si>
    <t>女子形</t>
    <rPh sb="0" eb="2">
      <t>ジョシ</t>
    </rPh>
    <rPh sb="2" eb="3">
      <t>カタ</t>
    </rPh>
    <phoneticPr fontId="2"/>
  </si>
  <si>
    <t>舟田　　葵</t>
  </si>
  <si>
    <t>S</t>
    <phoneticPr fontId="2"/>
  </si>
  <si>
    <t>男子団体形</t>
    <rPh sb="0" eb="2">
      <t>ダンシ</t>
    </rPh>
    <rPh sb="2" eb="4">
      <t>ダンタイ</t>
    </rPh>
    <rPh sb="4" eb="5">
      <t>カタ</t>
    </rPh>
    <phoneticPr fontId="2"/>
  </si>
  <si>
    <t>女子団体形</t>
    <rPh sb="0" eb="2">
      <t>ジョシ</t>
    </rPh>
    <rPh sb="2" eb="4">
      <t>ダンタイ</t>
    </rPh>
    <rPh sb="4" eb="5">
      <t>カタ</t>
    </rPh>
    <phoneticPr fontId="2"/>
  </si>
  <si>
    <t>S1</t>
    <phoneticPr fontId="2"/>
  </si>
  <si>
    <t>S2</t>
    <phoneticPr fontId="2"/>
  </si>
  <si>
    <t>得意形1</t>
  </si>
  <si>
    <t>男子個人組手－61kg</t>
    <rPh sb="0" eb="2">
      <t>ダンシ</t>
    </rPh>
    <rPh sb="2" eb="4">
      <t>コジン</t>
    </rPh>
    <rPh sb="4" eb="6">
      <t>クミテ</t>
    </rPh>
    <phoneticPr fontId="2"/>
  </si>
  <si>
    <t>男子個人組手－68kg</t>
    <rPh sb="0" eb="2">
      <t>ダンシ</t>
    </rPh>
    <rPh sb="2" eb="4">
      <t>コジン</t>
    </rPh>
    <rPh sb="4" eb="6">
      <t>クミテ</t>
    </rPh>
    <phoneticPr fontId="2"/>
  </si>
  <si>
    <r>
      <t>男子個人組手＋68</t>
    </r>
    <r>
      <rPr>
        <sz val="10"/>
        <rFont val="ＭＳ ゴシック"/>
        <family val="3"/>
        <charset val="128"/>
      </rPr>
      <t>kg</t>
    </r>
    <rPh sb="0" eb="2">
      <t>ダンシ</t>
    </rPh>
    <rPh sb="2" eb="4">
      <t>コジン</t>
    </rPh>
    <rPh sb="4" eb="6">
      <t>クミテ</t>
    </rPh>
    <phoneticPr fontId="2"/>
  </si>
  <si>
    <t>米盛希々子</t>
  </si>
  <si>
    <r>
      <t>女子個人組手－53</t>
    </r>
    <r>
      <rPr>
        <sz val="10"/>
        <rFont val="ＭＳ ゴシック"/>
        <family val="3"/>
        <charset val="128"/>
      </rPr>
      <t>kg</t>
    </r>
    <rPh sb="0" eb="2">
      <t>ジョシ</t>
    </rPh>
    <rPh sb="2" eb="4">
      <t>コジン</t>
    </rPh>
    <rPh sb="4" eb="6">
      <t>クミテ</t>
    </rPh>
    <phoneticPr fontId="2"/>
  </si>
  <si>
    <t>女子個人組手－59kg</t>
    <rPh sb="0" eb="2">
      <t>ジョシ</t>
    </rPh>
    <rPh sb="2" eb="4">
      <t>コジン</t>
    </rPh>
    <rPh sb="4" eb="6">
      <t>クミテ</t>
    </rPh>
    <phoneticPr fontId="2"/>
  </si>
  <si>
    <t>女子個人組手＋59kg</t>
    <rPh sb="0" eb="2">
      <t>ジョシ</t>
    </rPh>
    <rPh sb="2" eb="4">
      <t>コジン</t>
    </rPh>
    <rPh sb="4" eb="6">
      <t>クミテ</t>
    </rPh>
    <phoneticPr fontId="2"/>
  </si>
  <si>
    <t>男子団体組手</t>
    <rPh sb="0" eb="2">
      <t>ダンシ</t>
    </rPh>
    <rPh sb="2" eb="4">
      <t>ダンタイ</t>
    </rPh>
    <rPh sb="4" eb="6">
      <t>クミテ</t>
    </rPh>
    <phoneticPr fontId="2"/>
  </si>
  <si>
    <t>女子団体組手</t>
    <rPh sb="0" eb="2">
      <t>ジョシ</t>
    </rPh>
    <rPh sb="2" eb="4">
      <t>ダンタイ</t>
    </rPh>
    <rPh sb="4" eb="6">
      <t>クミテ</t>
    </rPh>
    <phoneticPr fontId="2"/>
  </si>
  <si>
    <t>m3</t>
    <phoneticPr fontId="2"/>
  </si>
  <si>
    <t>m4</t>
    <phoneticPr fontId="2"/>
  </si>
  <si>
    <t>m1</t>
    <phoneticPr fontId="2"/>
  </si>
  <si>
    <t>k2</t>
    <phoneticPr fontId="2"/>
  </si>
  <si>
    <t>k3</t>
    <phoneticPr fontId="2"/>
  </si>
  <si>
    <t>k6</t>
    <phoneticPr fontId="2"/>
  </si>
  <si>
    <t>k8</t>
    <phoneticPr fontId="2"/>
  </si>
  <si>
    <t>m2</t>
    <phoneticPr fontId="2"/>
  </si>
  <si>
    <t>m6</t>
    <phoneticPr fontId="2"/>
  </si>
  <si>
    <t>m8</t>
    <phoneticPr fontId="2"/>
  </si>
  <si>
    <r>
      <t>k</t>
    </r>
    <r>
      <rPr>
        <sz val="10"/>
        <rFont val="ＭＳ ゴシック"/>
        <family val="3"/>
        <charset val="128"/>
      </rPr>
      <t>1</t>
    </r>
    <phoneticPr fontId="2"/>
  </si>
  <si>
    <r>
      <t>k</t>
    </r>
    <r>
      <rPr>
        <sz val="10"/>
        <rFont val="ＭＳ ゴシック"/>
        <family val="3"/>
        <charset val="128"/>
      </rPr>
      <t>4</t>
    </r>
    <phoneticPr fontId="2"/>
  </si>
  <si>
    <r>
      <t>k</t>
    </r>
    <r>
      <rPr>
        <sz val="10"/>
        <rFont val="ＭＳ ゴシック"/>
        <family val="3"/>
        <charset val="128"/>
      </rPr>
      <t>6</t>
    </r>
    <phoneticPr fontId="2"/>
  </si>
  <si>
    <r>
      <t>k</t>
    </r>
    <r>
      <rPr>
        <sz val="10"/>
        <rFont val="ＭＳ ゴシック"/>
        <family val="3"/>
        <charset val="128"/>
      </rPr>
      <t>7</t>
    </r>
    <phoneticPr fontId="2"/>
  </si>
  <si>
    <t>セイエンチン</t>
    <phoneticPr fontId="2"/>
  </si>
  <si>
    <t>バッサイダイ</t>
    <phoneticPr fontId="2"/>
  </si>
  <si>
    <t>セーパイ</t>
    <phoneticPr fontId="2"/>
  </si>
  <si>
    <r>
      <t>m</t>
    </r>
    <r>
      <rPr>
        <sz val="10"/>
        <rFont val="ＭＳ ゴシック"/>
        <family val="3"/>
        <charset val="128"/>
      </rPr>
      <t>4</t>
    </r>
    <phoneticPr fontId="2"/>
  </si>
  <si>
    <r>
      <t>m</t>
    </r>
    <r>
      <rPr>
        <sz val="10"/>
        <rFont val="ＭＳ ゴシック"/>
        <family val="3"/>
        <charset val="128"/>
      </rPr>
      <t>5</t>
    </r>
    <phoneticPr fontId="2"/>
  </si>
  <si>
    <r>
      <t>m</t>
    </r>
    <r>
      <rPr>
        <sz val="10"/>
        <rFont val="ＭＳ ゴシック"/>
        <family val="3"/>
        <charset val="128"/>
      </rPr>
      <t>8</t>
    </r>
    <phoneticPr fontId="2"/>
  </si>
  <si>
    <t>ジオン</t>
    <phoneticPr fontId="2"/>
  </si>
  <si>
    <t>カンクウダイ</t>
    <phoneticPr fontId="2"/>
  </si>
  <si>
    <t>エンピ</t>
    <phoneticPr fontId="2"/>
  </si>
  <si>
    <t>ニーパイポ</t>
    <phoneticPr fontId="2"/>
  </si>
  <si>
    <t>クルルンファ</t>
    <phoneticPr fontId="2"/>
  </si>
  <si>
    <t>スーパーリンペイ</t>
    <phoneticPr fontId="2"/>
  </si>
  <si>
    <t>k1</t>
    <phoneticPr fontId="2"/>
  </si>
  <si>
    <t>チャタンヤラクーシャンクー</t>
    <phoneticPr fontId="2"/>
  </si>
  <si>
    <t>カンクウショウ</t>
    <phoneticPr fontId="2"/>
  </si>
  <si>
    <r>
      <t>m</t>
    </r>
    <r>
      <rPr>
        <sz val="10"/>
        <rFont val="ＭＳ ゴシック"/>
        <family val="3"/>
        <charset val="128"/>
      </rPr>
      <t>s2</t>
    </r>
    <phoneticPr fontId="2"/>
  </si>
  <si>
    <t>キケン</t>
    <phoneticPr fontId="2"/>
  </si>
  <si>
    <r>
      <t>m</t>
    </r>
    <r>
      <rPr>
        <sz val="10"/>
        <rFont val="ＭＳ ゴシック"/>
        <family val="3"/>
        <charset val="128"/>
      </rPr>
      <t>s1</t>
    </r>
    <phoneticPr fontId="2"/>
  </si>
  <si>
    <t>パイクー</t>
    <phoneticPr fontId="2"/>
  </si>
  <si>
    <t>アーナン</t>
    <phoneticPr fontId="2"/>
  </si>
  <si>
    <t>パープーレン</t>
    <phoneticPr fontId="2"/>
  </si>
  <si>
    <t>③</t>
    <phoneticPr fontId="2"/>
  </si>
  <si>
    <r>
      <t>m</t>
    </r>
    <r>
      <rPr>
        <sz val="10"/>
        <rFont val="ＭＳ ゴシック"/>
        <family val="3"/>
        <charset val="128"/>
      </rPr>
      <t>2</t>
    </r>
    <phoneticPr fontId="2"/>
  </si>
  <si>
    <r>
      <t>k</t>
    </r>
    <r>
      <rPr>
        <sz val="10"/>
        <rFont val="ＭＳ ゴシック"/>
        <family val="3"/>
        <charset val="128"/>
      </rPr>
      <t>5</t>
    </r>
    <phoneticPr fontId="2"/>
  </si>
  <si>
    <r>
      <t>k</t>
    </r>
    <r>
      <rPr>
        <sz val="10"/>
        <rFont val="ＭＳ ゴシック"/>
        <family val="3"/>
        <charset val="128"/>
      </rPr>
      <t>8</t>
    </r>
    <phoneticPr fontId="2"/>
  </si>
  <si>
    <t>ウンスー</t>
    <phoneticPr fontId="2"/>
  </si>
  <si>
    <t>五十四歩小</t>
    <rPh sb="0" eb="3">
      <t>ゴジュウシ</t>
    </rPh>
    <rPh sb="3" eb="4">
      <t>ホ</t>
    </rPh>
    <rPh sb="4" eb="5">
      <t>ショウ</t>
    </rPh>
    <phoneticPr fontId="2"/>
  </si>
  <si>
    <r>
      <t>m</t>
    </r>
    <r>
      <rPr>
        <sz val="10"/>
        <rFont val="ＭＳ ゴシック"/>
        <family val="3"/>
        <charset val="128"/>
      </rPr>
      <t>7</t>
    </r>
    <phoneticPr fontId="2"/>
  </si>
  <si>
    <t>五十四歩小</t>
    <rPh sb="0" eb="5">
      <t>ゴジュウシホショウ</t>
    </rPh>
    <phoneticPr fontId="2"/>
  </si>
  <si>
    <t>１月２６日（土）</t>
    <rPh sb="1" eb="2">
      <t>ガツ</t>
    </rPh>
    <rPh sb="4" eb="5">
      <t>ニチ</t>
    </rPh>
    <rPh sb="6" eb="7">
      <t>ド</t>
    </rPh>
    <phoneticPr fontId="2"/>
  </si>
  <si>
    <t>男子個人形</t>
    <rPh sb="0" eb="2">
      <t>ダンシ</t>
    </rPh>
    <rPh sb="2" eb="4">
      <t>コジン</t>
    </rPh>
    <rPh sb="4" eb="5">
      <t>カタ</t>
    </rPh>
    <phoneticPr fontId="2"/>
  </si>
  <si>
    <t>３位</t>
    <rPh sb="1" eb="2">
      <t>イ</t>
    </rPh>
    <phoneticPr fontId="2"/>
  </si>
  <si>
    <t>南ブロック</t>
    <rPh sb="0" eb="1">
      <t>ミナミ</t>
    </rPh>
    <phoneticPr fontId="2"/>
  </si>
  <si>
    <t>北ブロック</t>
    <rPh sb="0" eb="1">
      <t>キタ</t>
    </rPh>
    <phoneticPr fontId="2"/>
  </si>
  <si>
    <t>南北統一</t>
    <rPh sb="0" eb="2">
      <t>ナンボク</t>
    </rPh>
    <rPh sb="2" eb="4">
      <t>トウイツ</t>
    </rPh>
    <phoneticPr fontId="2"/>
  </si>
  <si>
    <t>女子個人形</t>
    <rPh sb="0" eb="2">
      <t>ジョシ</t>
    </rPh>
    <rPh sb="2" eb="4">
      <t>コジン</t>
    </rPh>
    <rPh sb="4" eb="5">
      <t>カタ</t>
    </rPh>
    <phoneticPr fontId="2"/>
  </si>
  <si>
    <t>m5</t>
    <phoneticPr fontId="2"/>
  </si>
  <si>
    <t>m7</t>
    <phoneticPr fontId="2"/>
  </si>
  <si>
    <t>k7</t>
    <phoneticPr fontId="2"/>
  </si>
  <si>
    <t>k4</t>
    <phoneticPr fontId="2"/>
  </si>
  <si>
    <t>k5</t>
    <phoneticPr fontId="2"/>
  </si>
  <si>
    <t>ms</t>
    <phoneticPr fontId="2"/>
  </si>
  <si>
    <t>ks</t>
    <phoneticPr fontId="2"/>
  </si>
  <si>
    <t>１月２７日（日）</t>
    <rPh sb="1" eb="2">
      <t>ガツ</t>
    </rPh>
    <rPh sb="4" eb="5">
      <t>ニチ</t>
    </rPh>
    <rPh sb="6" eb="7">
      <t>ニチ</t>
    </rPh>
    <phoneticPr fontId="2"/>
  </si>
  <si>
    <t>男子個人組手</t>
    <rPh sb="0" eb="2">
      <t>ダンシ</t>
    </rPh>
    <rPh sb="2" eb="4">
      <t>コジン</t>
    </rPh>
    <rPh sb="4" eb="6">
      <t>クミテ</t>
    </rPh>
    <phoneticPr fontId="2"/>
  </si>
  <si>
    <t>１位</t>
    <rPh sb="1" eb="2">
      <t>イ</t>
    </rPh>
    <phoneticPr fontId="2"/>
  </si>
  <si>
    <t>２位</t>
    <rPh sb="1" eb="2">
      <t>イ</t>
    </rPh>
    <phoneticPr fontId="2"/>
  </si>
  <si>
    <t>女子個人組手</t>
    <rPh sb="0" eb="2">
      <t>ジョシ</t>
    </rPh>
    <rPh sb="2" eb="4">
      <t>コジン</t>
    </rPh>
    <rPh sb="4" eb="6">
      <t>クミテ</t>
    </rPh>
    <phoneticPr fontId="2"/>
  </si>
  <si>
    <t>－61kg</t>
    <phoneticPr fontId="2"/>
  </si>
  <si>
    <t>－68kg</t>
    <phoneticPr fontId="2"/>
  </si>
  <si>
    <t>+68kg</t>
    <phoneticPr fontId="2"/>
  </si>
  <si>
    <t>－53kg</t>
    <phoneticPr fontId="2"/>
  </si>
  <si>
    <t>－59kg</t>
    <phoneticPr fontId="2"/>
  </si>
  <si>
    <t>+59kg</t>
    <phoneticPr fontId="2"/>
  </si>
  <si>
    <t>第27回　関東高等学校空手道選抜大会　形結果発表　１月２６日（土）</t>
    <rPh sb="0" eb="1">
      <t>ダイ</t>
    </rPh>
    <rPh sb="3" eb="4">
      <t>カイ</t>
    </rPh>
    <rPh sb="5" eb="7">
      <t>カントウ</t>
    </rPh>
    <rPh sb="7" eb="9">
      <t>コウトウ</t>
    </rPh>
    <rPh sb="9" eb="11">
      <t>ガッコウ</t>
    </rPh>
    <rPh sb="11" eb="13">
      <t>カラテ</t>
    </rPh>
    <rPh sb="13" eb="14">
      <t>ドウ</t>
    </rPh>
    <rPh sb="14" eb="16">
      <t>センバツ</t>
    </rPh>
    <rPh sb="16" eb="18">
      <t>タイカイ</t>
    </rPh>
    <rPh sb="19" eb="20">
      <t>カタ</t>
    </rPh>
    <rPh sb="20" eb="22">
      <t>ケッカ</t>
    </rPh>
    <rPh sb="22" eb="24">
      <t>ハッピョウ</t>
    </rPh>
    <rPh sb="26" eb="27">
      <t>ガツ</t>
    </rPh>
    <rPh sb="29" eb="30">
      <t>ニチ</t>
    </rPh>
    <rPh sb="31" eb="32">
      <t>ド</t>
    </rPh>
    <phoneticPr fontId="2"/>
  </si>
  <si>
    <t>0　C1反則</t>
    <rPh sb="4" eb="6">
      <t>ハンソク</t>
    </rPh>
    <phoneticPr fontId="2"/>
  </si>
  <si>
    <r>
      <t>k</t>
    </r>
    <r>
      <rPr>
        <sz val="10"/>
        <rFont val="ＭＳ ゴシック"/>
        <family val="3"/>
        <charset val="128"/>
      </rPr>
      <t>2</t>
    </r>
    <phoneticPr fontId="2"/>
  </si>
  <si>
    <r>
      <t>k</t>
    </r>
    <r>
      <rPr>
        <sz val="10"/>
        <rFont val="ＭＳ ゴシック"/>
        <family val="3"/>
        <charset val="128"/>
      </rPr>
      <t>3</t>
    </r>
    <phoneticPr fontId="2"/>
  </si>
  <si>
    <t>m2</t>
    <phoneticPr fontId="2"/>
  </si>
  <si>
    <r>
      <t>m</t>
    </r>
    <r>
      <rPr>
        <sz val="10"/>
        <rFont val="ＭＳ ゴシック"/>
        <family val="3"/>
        <charset val="128"/>
      </rPr>
      <t>4</t>
    </r>
    <phoneticPr fontId="2"/>
  </si>
  <si>
    <r>
      <t>m</t>
    </r>
    <r>
      <rPr>
        <sz val="10"/>
        <rFont val="ＭＳ ゴシック"/>
        <family val="3"/>
        <charset val="128"/>
      </rPr>
      <t>s2</t>
    </r>
    <phoneticPr fontId="2"/>
  </si>
  <si>
    <r>
      <t>m</t>
    </r>
    <r>
      <rPr>
        <sz val="10"/>
        <rFont val="ＭＳ ゴシック"/>
        <family val="3"/>
        <charset val="128"/>
      </rPr>
      <t>1</t>
    </r>
    <phoneticPr fontId="2"/>
  </si>
  <si>
    <t>ms1</t>
    <phoneticPr fontId="2"/>
  </si>
  <si>
    <r>
      <t>m</t>
    </r>
    <r>
      <rPr>
        <sz val="10"/>
        <rFont val="ＭＳ ゴシック"/>
        <family val="3"/>
        <charset val="128"/>
      </rPr>
      <t>2</t>
    </r>
    <phoneticPr fontId="2"/>
  </si>
  <si>
    <r>
      <t>m</t>
    </r>
    <r>
      <rPr>
        <sz val="10"/>
        <rFont val="ＭＳ ゴシック"/>
        <family val="3"/>
        <charset val="128"/>
      </rPr>
      <t>s1</t>
    </r>
    <phoneticPr fontId="2"/>
  </si>
  <si>
    <t>k3</t>
    <phoneticPr fontId="2"/>
  </si>
  <si>
    <t>m1</t>
    <phoneticPr fontId="2"/>
  </si>
  <si>
    <r>
      <t>k</t>
    </r>
    <r>
      <rPr>
        <sz val="10"/>
        <rFont val="ＭＳ ゴシック"/>
        <family val="3"/>
        <charset val="128"/>
      </rPr>
      <t>1</t>
    </r>
    <phoneticPr fontId="2"/>
  </si>
  <si>
    <r>
      <t>k</t>
    </r>
    <r>
      <rPr>
        <sz val="10"/>
        <rFont val="ＭＳ ゴシック"/>
        <family val="3"/>
        <charset val="128"/>
      </rPr>
      <t>s2</t>
    </r>
    <phoneticPr fontId="2"/>
  </si>
  <si>
    <r>
      <t>k</t>
    </r>
    <r>
      <rPr>
        <sz val="10"/>
        <rFont val="ＭＳ ゴシック"/>
        <family val="3"/>
        <charset val="128"/>
      </rPr>
      <t>s1</t>
    </r>
    <phoneticPr fontId="2"/>
  </si>
  <si>
    <t>1 先取</t>
    <rPh sb="2" eb="4">
      <t>センシュ</t>
    </rPh>
    <phoneticPr fontId="2"/>
  </si>
  <si>
    <t>先取</t>
    <rPh sb="0" eb="2">
      <t>センシュ</t>
    </rPh>
    <phoneticPr fontId="2"/>
  </si>
  <si>
    <r>
      <t>m</t>
    </r>
    <r>
      <rPr>
        <sz val="10"/>
        <rFont val="ＭＳ ゴシック"/>
        <family val="3"/>
        <charset val="128"/>
      </rPr>
      <t>3</t>
    </r>
    <phoneticPr fontId="2"/>
  </si>
  <si>
    <r>
      <t>k</t>
    </r>
    <r>
      <rPr>
        <sz val="10"/>
        <rFont val="ＭＳ ゴシック"/>
        <family val="3"/>
        <charset val="128"/>
      </rPr>
      <t>4</t>
    </r>
    <phoneticPr fontId="2"/>
  </si>
  <si>
    <t>C1反則</t>
    <rPh sb="2" eb="4">
      <t>ハンソク</t>
    </rPh>
    <phoneticPr fontId="2"/>
  </si>
  <si>
    <t>0  C1反則</t>
    <rPh sb="5" eb="7">
      <t>ハンソク</t>
    </rPh>
    <phoneticPr fontId="2"/>
  </si>
  <si>
    <r>
      <t>8　</t>
    </r>
    <r>
      <rPr>
        <sz val="9"/>
        <color rgb="FFFF0000"/>
        <rFont val="ＭＳ ゴシック"/>
        <family val="3"/>
        <charset val="128"/>
      </rPr>
      <t>ドクターストップ</t>
    </r>
    <phoneticPr fontId="2"/>
  </si>
  <si>
    <t>m3</t>
    <phoneticPr fontId="2"/>
  </si>
  <si>
    <t>k1</t>
    <phoneticPr fontId="2"/>
  </si>
  <si>
    <t>m4</t>
    <phoneticPr fontId="2"/>
  </si>
  <si>
    <t>3 先取</t>
    <rPh sb="2" eb="4">
      <t>センシュ</t>
    </rPh>
    <phoneticPr fontId="2"/>
  </si>
  <si>
    <r>
      <t xml:space="preserve">0 </t>
    </r>
    <r>
      <rPr>
        <sz val="9"/>
        <color rgb="FFFF0000"/>
        <rFont val="ＭＳ ゴシック"/>
        <family val="3"/>
        <charset val="128"/>
      </rPr>
      <t>キケン</t>
    </r>
    <phoneticPr fontId="2"/>
  </si>
  <si>
    <t>ms1</t>
    <phoneticPr fontId="2"/>
  </si>
  <si>
    <t>ks2</t>
    <phoneticPr fontId="2"/>
  </si>
  <si>
    <t>第27回　関東高等学校空手道選抜大会　組手結果発表　１月２７日（日）</t>
    <rPh sb="0" eb="1">
      <t>ダイ</t>
    </rPh>
    <rPh sb="3" eb="4">
      <t>カイ</t>
    </rPh>
    <rPh sb="5" eb="7">
      <t>カントウ</t>
    </rPh>
    <rPh sb="7" eb="9">
      <t>コウトウ</t>
    </rPh>
    <rPh sb="9" eb="11">
      <t>ガッコウ</t>
    </rPh>
    <rPh sb="11" eb="13">
      <t>カラテ</t>
    </rPh>
    <rPh sb="13" eb="14">
      <t>ドウ</t>
    </rPh>
    <rPh sb="14" eb="16">
      <t>センバツ</t>
    </rPh>
    <rPh sb="16" eb="18">
      <t>タイカイ</t>
    </rPh>
    <rPh sb="19" eb="21">
      <t>クミテ</t>
    </rPh>
    <rPh sb="21" eb="23">
      <t>ケッカ</t>
    </rPh>
    <rPh sb="23" eb="25">
      <t>ハッピョウ</t>
    </rPh>
    <rPh sb="27" eb="28">
      <t>ガツ</t>
    </rPh>
    <rPh sb="30" eb="31">
      <t>ニチ</t>
    </rPh>
    <rPh sb="32" eb="33">
      <t>ニチ</t>
    </rPh>
    <phoneticPr fontId="2"/>
  </si>
  <si>
    <t>k2</t>
    <phoneticPr fontId="2"/>
  </si>
  <si>
    <r>
      <t>k</t>
    </r>
    <r>
      <rPr>
        <sz val="10"/>
        <rFont val="ＭＳ ゴシック"/>
        <family val="3"/>
        <charset val="128"/>
      </rPr>
      <t>7</t>
    </r>
    <phoneticPr fontId="2"/>
  </si>
  <si>
    <r>
      <t>m</t>
    </r>
    <r>
      <rPr>
        <sz val="10"/>
        <rFont val="ＭＳ ゴシック"/>
        <family val="3"/>
        <charset val="128"/>
      </rPr>
      <t>6</t>
    </r>
    <phoneticPr fontId="2"/>
  </si>
  <si>
    <r>
      <t>m</t>
    </r>
    <r>
      <rPr>
        <sz val="10"/>
        <rFont val="ＭＳ ゴシック"/>
        <family val="3"/>
        <charset val="128"/>
      </rPr>
      <t>7</t>
    </r>
    <phoneticPr fontId="2"/>
  </si>
  <si>
    <r>
      <t>k</t>
    </r>
    <r>
      <rPr>
        <sz val="10"/>
        <rFont val="ＭＳ ゴシック"/>
        <family val="3"/>
        <charset val="128"/>
      </rPr>
      <t>5</t>
    </r>
    <phoneticPr fontId="2"/>
  </si>
  <si>
    <t>2-1</t>
    <phoneticPr fontId="2"/>
  </si>
  <si>
    <t>2-3 代表戦勝ち</t>
    <rPh sb="4" eb="6">
      <t>ダイヒョウ</t>
    </rPh>
    <rPh sb="6" eb="7">
      <t>セン</t>
    </rPh>
    <rPh sb="7" eb="8">
      <t>カ</t>
    </rPh>
    <phoneticPr fontId="2"/>
  </si>
  <si>
    <t>k5</t>
    <phoneticPr fontId="2"/>
  </si>
  <si>
    <t>2  ポイント差</t>
    <rPh sb="7" eb="8">
      <t>サ</t>
    </rPh>
    <phoneticPr fontId="2"/>
  </si>
  <si>
    <t>⑦</t>
    <phoneticPr fontId="2"/>
  </si>
  <si>
    <t>②</t>
    <phoneticPr fontId="2"/>
  </si>
  <si>
    <t>⑨</t>
    <phoneticPr fontId="2"/>
  </si>
  <si>
    <t>m8</t>
    <phoneticPr fontId="2"/>
  </si>
  <si>
    <r>
      <t>m</t>
    </r>
    <r>
      <rPr>
        <sz val="10"/>
        <rFont val="ＭＳ ゴシック"/>
        <family val="3"/>
        <charset val="128"/>
      </rPr>
      <t>8</t>
    </r>
    <phoneticPr fontId="2"/>
  </si>
  <si>
    <t>2　ポイント差</t>
    <rPh sb="6" eb="7">
      <t>サ</t>
    </rPh>
    <phoneticPr fontId="2"/>
  </si>
  <si>
    <t>m1</t>
    <phoneticPr fontId="2"/>
  </si>
  <si>
    <t>m5</t>
    <phoneticPr fontId="2"/>
  </si>
  <si>
    <t>k2</t>
    <phoneticPr fontId="2"/>
  </si>
  <si>
    <t>k8</t>
    <phoneticPr fontId="2"/>
  </si>
  <si>
    <t>m3</t>
    <phoneticPr fontId="2"/>
  </si>
  <si>
    <t>k1</t>
    <phoneticPr fontId="2"/>
  </si>
  <si>
    <t>k6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</si>
</sst>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22"/>
      <name val="ＤＨＰ平成ゴシックW5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22"/>
      <name val="ＭＳ ゴシック"/>
      <family val="3"/>
      <charset val="128"/>
    </font>
    <font>
      <sz val="7"/>
      <name val="ＭＳ ゴシック"/>
      <family val="3"/>
      <charset val="128"/>
    </font>
    <font>
      <sz val="9.5"/>
      <name val="ＭＳ ゴシック"/>
      <family val="3"/>
      <charset val="128"/>
    </font>
    <font>
      <sz val="8"/>
      <name val="ＭＳ ゴシック"/>
      <family val="3"/>
      <charset val="128"/>
    </font>
    <font>
      <sz val="7"/>
      <color rgb="FFFF0000"/>
      <name val="ＭＳ ゴシック"/>
      <family val="3"/>
      <charset val="128"/>
    </font>
    <font>
      <sz val="8"/>
      <name val="ＤＨＰ平成ゴシックW5"/>
      <family val="3"/>
      <charset val="128"/>
    </font>
    <font>
      <sz val="16"/>
      <color rgb="FFFF0000"/>
      <name val="HGS創英角ﾎﾟｯﾌﾟ体"/>
      <family val="3"/>
      <charset val="128"/>
    </font>
    <font>
      <sz val="9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indexed="64"/>
      </left>
      <right style="hair">
        <color indexed="64"/>
      </right>
      <top style="medium">
        <color rgb="FFFF0000"/>
      </top>
      <bottom/>
      <diagonal/>
    </border>
    <border>
      <left style="hair">
        <color indexed="64"/>
      </left>
      <right/>
      <top style="medium">
        <color rgb="FFFF0000"/>
      </top>
      <bottom/>
      <diagonal/>
    </border>
    <border>
      <left/>
      <right style="hair">
        <color indexed="64"/>
      </right>
      <top style="medium">
        <color rgb="FFFF0000"/>
      </top>
      <bottom/>
      <diagonal/>
    </border>
    <border>
      <left style="medium">
        <color rgb="FFFF0000"/>
      </left>
      <right style="hair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 style="hair">
        <color indexed="64"/>
      </right>
      <top/>
      <bottom style="medium">
        <color rgb="FFFF0000"/>
      </bottom>
      <diagonal/>
    </border>
    <border>
      <left style="hair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rgb="FFFF0000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rgb="FFFF0000"/>
      </bottom>
      <diagonal/>
    </border>
    <border>
      <left style="medium">
        <color indexed="64"/>
      </left>
      <right style="hair">
        <color indexed="64"/>
      </right>
      <top/>
      <bottom style="medium">
        <color rgb="FFFF0000"/>
      </bottom>
      <diagonal/>
    </border>
    <border>
      <left/>
      <right style="medium">
        <color indexed="64"/>
      </right>
      <top style="medium">
        <color rgb="FFFF0000"/>
      </top>
      <bottom/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indexed="64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theme="1"/>
      </left>
      <right style="hair">
        <color indexed="64"/>
      </right>
      <top/>
      <bottom/>
      <diagonal/>
    </border>
    <border>
      <left style="medium">
        <color theme="1"/>
      </left>
      <right style="hair">
        <color indexed="64"/>
      </right>
      <top style="medium">
        <color rgb="FFFF0000"/>
      </top>
      <bottom/>
      <diagonal/>
    </border>
    <border>
      <left/>
      <right style="hair">
        <color indexed="64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medium">
        <color indexed="64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 style="thick">
        <color rgb="FFFF0000"/>
      </left>
      <right style="medium">
        <color indexed="64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medium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medium">
        <color indexed="64"/>
      </right>
      <top style="thick">
        <color rgb="FFFF0000"/>
      </top>
      <bottom/>
      <diagonal/>
    </border>
    <border>
      <left style="medium">
        <color indexed="64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 style="thick">
        <color rgb="FFFF0000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44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8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1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center" vertical="center" shrinkToFit="1"/>
    </xf>
    <xf numFmtId="0" fontId="0" fillId="0" borderId="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20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5" fillId="0" borderId="22" xfId="0" applyFont="1" applyBorder="1" applyAlignment="1">
      <alignment horizontal="left" vertical="center"/>
    </xf>
    <xf numFmtId="0" fontId="0" fillId="0" borderId="8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6" fillId="0" borderId="2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6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9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2" fillId="0" borderId="5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5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5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47" xfId="0" applyFont="1" applyBorder="1" applyAlignment="1">
      <alignment horizontal="left" vertical="center"/>
    </xf>
    <xf numFmtId="0" fontId="2" fillId="0" borderId="46" xfId="0" applyFont="1" applyBorder="1" applyAlignment="1">
      <alignment vertical="center"/>
    </xf>
    <xf numFmtId="0" fontId="11" fillId="0" borderId="50" xfId="0" applyFont="1" applyBorder="1" applyAlignment="1">
      <alignment horizontal="left" vertical="center"/>
    </xf>
    <xf numFmtId="0" fontId="11" fillId="0" borderId="59" xfId="0" applyFont="1" applyBorder="1" applyAlignment="1">
      <alignment horizontal="left" vertical="center"/>
    </xf>
    <xf numFmtId="0" fontId="11" fillId="0" borderId="4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1" fillId="0" borderId="24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1" fillId="0" borderId="61" xfId="0" applyFont="1" applyBorder="1" applyAlignment="1">
      <alignment horizontal="left" vertical="center"/>
    </xf>
    <xf numFmtId="0" fontId="11" fillId="0" borderId="62" xfId="0" applyFont="1" applyBorder="1" applyAlignment="1">
      <alignment horizontal="left" vertical="center"/>
    </xf>
    <xf numFmtId="0" fontId="11" fillId="0" borderId="63" xfId="0" applyFont="1" applyBorder="1" applyAlignment="1">
      <alignment horizontal="left" vertical="center"/>
    </xf>
    <xf numFmtId="0" fontId="6" fillId="0" borderId="64" xfId="0" applyFont="1" applyBorder="1" applyAlignment="1">
      <alignment vertical="center"/>
    </xf>
    <xf numFmtId="0" fontId="11" fillId="0" borderId="8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0" fontId="6" fillId="0" borderId="52" xfId="0" applyFont="1" applyBorder="1" applyAlignment="1">
      <alignment vertical="center"/>
    </xf>
    <xf numFmtId="0" fontId="11" fillId="0" borderId="51" xfId="0" applyFont="1" applyBorder="1" applyAlignment="1">
      <alignment horizontal="left" vertical="center"/>
    </xf>
    <xf numFmtId="0" fontId="2" fillId="0" borderId="55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1" fillId="0" borderId="49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" fillId="0" borderId="46" xfId="0" applyFont="1" applyBorder="1" applyAlignment="1">
      <alignment vertical="center"/>
    </xf>
    <xf numFmtId="0" fontId="11" fillId="0" borderId="16" xfId="0" applyFont="1" applyBorder="1" applyAlignment="1">
      <alignment horizontal="left" vertical="center" wrapText="1"/>
    </xf>
    <xf numFmtId="0" fontId="6" fillId="0" borderId="62" xfId="0" applyFont="1" applyBorder="1" applyAlignment="1">
      <alignment vertical="center"/>
    </xf>
    <xf numFmtId="0" fontId="1" fillId="0" borderId="62" xfId="0" applyFont="1" applyBorder="1" applyAlignment="1">
      <alignment vertical="center"/>
    </xf>
    <xf numFmtId="0" fontId="11" fillId="0" borderId="66" xfId="0" applyFont="1" applyBorder="1" applyAlignment="1">
      <alignment horizontal="left" vertical="center"/>
    </xf>
    <xf numFmtId="0" fontId="1" fillId="0" borderId="53" xfId="0" applyFont="1" applyBorder="1" applyAlignment="1">
      <alignment vertical="center"/>
    </xf>
    <xf numFmtId="0" fontId="11" fillId="0" borderId="64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21" xfId="0" applyFont="1" applyBorder="1" applyAlignment="1">
      <alignment vertical="center"/>
    </xf>
    <xf numFmtId="0" fontId="11" fillId="0" borderId="68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76" xfId="0" applyFont="1" applyBorder="1" applyAlignment="1">
      <alignment horizontal="left" vertical="center"/>
    </xf>
    <xf numFmtId="0" fontId="7" fillId="0" borderId="79" xfId="0" applyFont="1" applyBorder="1" applyAlignment="1">
      <alignment horizontal="left" vertical="center"/>
    </xf>
    <xf numFmtId="0" fontId="7" fillId="0" borderId="78" xfId="0" applyFont="1" applyBorder="1" applyAlignment="1">
      <alignment horizontal="left" vertical="center"/>
    </xf>
    <xf numFmtId="0" fontId="1" fillId="0" borderId="75" xfId="0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80" xfId="0" applyFont="1" applyBorder="1" applyAlignment="1">
      <alignment horizontal="left" vertical="center"/>
    </xf>
    <xf numFmtId="0" fontId="1" fillId="0" borderId="77" xfId="0" applyFont="1" applyBorder="1" applyAlignment="1">
      <alignment vertical="center"/>
    </xf>
    <xf numFmtId="0" fontId="7" fillId="0" borderId="81" xfId="0" applyFont="1" applyBorder="1" applyAlignment="1">
      <alignment horizontal="left" vertical="center"/>
    </xf>
    <xf numFmtId="0" fontId="7" fillId="0" borderId="82" xfId="0" applyFont="1" applyBorder="1" applyAlignment="1">
      <alignment horizontal="left" vertical="center"/>
    </xf>
    <xf numFmtId="0" fontId="7" fillId="0" borderId="83" xfId="0" applyFont="1" applyBorder="1" applyAlignment="1">
      <alignment horizontal="left" vertical="center"/>
    </xf>
    <xf numFmtId="0" fontId="7" fillId="0" borderId="85" xfId="0" applyFont="1" applyBorder="1" applyAlignment="1">
      <alignment horizontal="left" vertical="center"/>
    </xf>
    <xf numFmtId="0" fontId="1" fillId="0" borderId="85" xfId="0" applyFont="1" applyBorder="1" applyAlignment="1">
      <alignment vertical="center"/>
    </xf>
    <xf numFmtId="0" fontId="7" fillId="0" borderId="86" xfId="0" applyFont="1" applyBorder="1" applyAlignment="1">
      <alignment horizontal="left" vertical="center"/>
    </xf>
    <xf numFmtId="0" fontId="7" fillId="0" borderId="87" xfId="0" applyFont="1" applyBorder="1" applyAlignment="1">
      <alignment horizontal="left" vertical="center"/>
    </xf>
    <xf numFmtId="0" fontId="1" fillId="0" borderId="75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1" fillId="0" borderId="85" xfId="0" applyFont="1" applyBorder="1" applyAlignment="1">
      <alignment horizontal="right" vertical="center"/>
    </xf>
    <xf numFmtId="0" fontId="0" fillId="0" borderId="89" xfId="0" applyFont="1" applyBorder="1" applyAlignment="1">
      <alignment horizontal="right" vertical="center"/>
    </xf>
    <xf numFmtId="0" fontId="7" fillId="0" borderId="81" xfId="0" applyFont="1" applyBorder="1" applyAlignment="1">
      <alignment horizontal="right" vertical="center"/>
    </xf>
    <xf numFmtId="0" fontId="0" fillId="0" borderId="85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80" xfId="0" applyFont="1" applyBorder="1" applyAlignment="1">
      <alignment horizontal="right" vertical="center"/>
    </xf>
    <xf numFmtId="0" fontId="0" fillId="0" borderId="88" xfId="0" applyFont="1" applyBorder="1" applyAlignment="1">
      <alignment vertical="center"/>
    </xf>
    <xf numFmtId="0" fontId="6" fillId="0" borderId="85" xfId="0" applyFont="1" applyBorder="1" applyAlignment="1">
      <alignment horizontal="right" vertical="center"/>
    </xf>
    <xf numFmtId="0" fontId="7" fillId="0" borderId="81" xfId="0" applyFont="1" applyBorder="1" applyAlignment="1">
      <alignment vertical="center"/>
    </xf>
    <xf numFmtId="0" fontId="7" fillId="0" borderId="9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8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0" fontId="11" fillId="0" borderId="89" xfId="0" applyFont="1" applyBorder="1" applyAlignment="1">
      <alignment vertical="center"/>
    </xf>
    <xf numFmtId="0" fontId="11" fillId="0" borderId="92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89" xfId="0" applyFont="1" applyBorder="1" applyAlignment="1">
      <alignment vertical="center"/>
    </xf>
    <xf numFmtId="0" fontId="7" fillId="0" borderId="78" xfId="0" applyFont="1" applyBorder="1" applyAlignment="1">
      <alignment horizontal="left" vertical="top"/>
    </xf>
    <xf numFmtId="0" fontId="1" fillId="0" borderId="94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0" fillId="0" borderId="88" xfId="0" applyFont="1" applyBorder="1" applyAlignment="1">
      <alignment horizontal="right" vertical="center"/>
    </xf>
    <xf numFmtId="0" fontId="0" fillId="0" borderId="85" xfId="0" applyFont="1" applyBorder="1" applyAlignment="1">
      <alignment vertical="center"/>
    </xf>
    <xf numFmtId="0" fontId="0" fillId="0" borderId="95" xfId="0" applyBorder="1" applyAlignment="1">
      <alignment horizontal="center"/>
    </xf>
    <xf numFmtId="0" fontId="0" fillId="0" borderId="96" xfId="0" applyBorder="1" applyAlignment="1">
      <alignment horizontal="center"/>
    </xf>
    <xf numFmtId="0" fontId="0" fillId="0" borderId="97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00" xfId="0" applyBorder="1" applyAlignment="1">
      <alignment horizontal="center"/>
    </xf>
    <xf numFmtId="0" fontId="0" fillId="0" borderId="101" xfId="0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103" xfId="0" applyBorder="1" applyAlignment="1">
      <alignment horizontal="center"/>
    </xf>
    <xf numFmtId="0" fontId="0" fillId="0" borderId="104" xfId="0" applyBorder="1" applyAlignment="1">
      <alignment horizontal="center"/>
    </xf>
    <xf numFmtId="0" fontId="0" fillId="0" borderId="105" xfId="0" applyBorder="1" applyAlignment="1">
      <alignment horizontal="center"/>
    </xf>
    <xf numFmtId="0" fontId="6" fillId="0" borderId="77" xfId="0" applyFont="1" applyBorder="1" applyAlignment="1">
      <alignment vertical="center"/>
    </xf>
    <xf numFmtId="0" fontId="6" fillId="0" borderId="75" xfId="0" applyFont="1" applyBorder="1" applyAlignment="1">
      <alignment vertical="center"/>
    </xf>
    <xf numFmtId="56" fontId="7" fillId="0" borderId="85" xfId="0" quotePrefix="1" applyNumberFormat="1" applyFont="1" applyBorder="1" applyAlignment="1">
      <alignment horizontal="left" vertical="center"/>
    </xf>
    <xf numFmtId="0" fontId="7" fillId="0" borderId="86" xfId="0" quotePrefix="1" applyFont="1" applyBorder="1" applyAlignment="1">
      <alignment horizontal="left" vertical="center"/>
    </xf>
    <xf numFmtId="0" fontId="6" fillId="0" borderId="85" xfId="0" applyFont="1" applyBorder="1" applyAlignment="1">
      <alignment vertical="center"/>
    </xf>
    <xf numFmtId="0" fontId="7" fillId="0" borderId="106" xfId="0" applyFont="1" applyBorder="1" applyAlignment="1">
      <alignment horizontal="left" vertical="center"/>
    </xf>
    <xf numFmtId="0" fontId="0" fillId="0" borderId="79" xfId="0" applyFont="1" applyBorder="1" applyAlignment="1">
      <alignment vertical="center"/>
    </xf>
    <xf numFmtId="0" fontId="7" fillId="0" borderId="93" xfId="0" applyFont="1" applyBorder="1" applyAlignment="1">
      <alignment horizontal="left" vertical="center"/>
    </xf>
    <xf numFmtId="0" fontId="7" fillId="0" borderId="108" xfId="0" applyFont="1" applyBorder="1" applyAlignment="1">
      <alignment horizontal="left" vertical="center"/>
    </xf>
    <xf numFmtId="0" fontId="7" fillId="0" borderId="109" xfId="0" applyFont="1" applyBorder="1" applyAlignment="1">
      <alignment horizontal="left" vertical="center"/>
    </xf>
    <xf numFmtId="0" fontId="6" fillId="0" borderId="89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0" fillId="0" borderId="20" xfId="0" applyFont="1" applyBorder="1" applyAlignment="1">
      <alignment horizontal="center" vertical="center"/>
    </xf>
    <xf numFmtId="0" fontId="0" fillId="0" borderId="30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0" fillId="0" borderId="23" xfId="0" applyFont="1" applyBorder="1" applyAlignment="1">
      <alignment horizontal="right" vertical="center"/>
    </xf>
    <xf numFmtId="0" fontId="0" fillId="0" borderId="44" xfId="0" applyFont="1" applyBorder="1" applyAlignment="1">
      <alignment horizontal="right" vertical="center"/>
    </xf>
    <xf numFmtId="0" fontId="0" fillId="0" borderId="44" xfId="0" applyBorder="1" applyAlignment="1">
      <alignment vertical="center"/>
    </xf>
    <xf numFmtId="0" fontId="0" fillId="0" borderId="12" xfId="0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0" fillId="0" borderId="2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52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42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0" fillId="0" borderId="21" xfId="0" applyFont="1" applyBorder="1" applyAlignment="1">
      <alignment horizontal="right" vertical="center"/>
    </xf>
    <xf numFmtId="0" fontId="6" fillId="0" borderId="43" xfId="0" applyFont="1" applyBorder="1" applyAlignment="1">
      <alignment horizontal="right" vertical="center"/>
    </xf>
    <xf numFmtId="0" fontId="0" fillId="0" borderId="57" xfId="0" applyFont="1" applyBorder="1" applyAlignment="1">
      <alignment horizontal="right" vertical="center"/>
    </xf>
    <xf numFmtId="0" fontId="0" fillId="0" borderId="46" xfId="0" applyFont="1" applyBorder="1" applyAlignment="1">
      <alignment horizontal="right" vertical="center"/>
    </xf>
    <xf numFmtId="0" fontId="0" fillId="0" borderId="48" xfId="0" applyFont="1" applyBorder="1" applyAlignment="1">
      <alignment horizontal="right" vertical="center"/>
    </xf>
    <xf numFmtId="0" fontId="0" fillId="0" borderId="58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0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13" xfId="0" applyFont="1" applyBorder="1" applyAlignment="1">
      <alignment horizontal="right" vertical="center"/>
    </xf>
    <xf numFmtId="0" fontId="0" fillId="0" borderId="28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6" fillId="0" borderId="58" xfId="0" applyFont="1" applyBorder="1" applyAlignment="1">
      <alignment horizontal="righ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8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64" xfId="0" applyFont="1" applyBorder="1" applyAlignment="1">
      <alignment horizontal="right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3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left"/>
    </xf>
    <xf numFmtId="0" fontId="11" fillId="0" borderId="65" xfId="0" applyFont="1" applyBorder="1" applyAlignment="1">
      <alignment horizontal="left" vertical="top"/>
    </xf>
    <xf numFmtId="0" fontId="11" fillId="0" borderId="62" xfId="0" applyFont="1" applyBorder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0" fillId="0" borderId="60" xfId="0" applyFont="1" applyBorder="1" applyAlignment="1">
      <alignment horizontal="right" vertical="center"/>
    </xf>
    <xf numFmtId="0" fontId="0" fillId="0" borderId="64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64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6" fillId="0" borderId="53" xfId="0" applyFont="1" applyBorder="1" applyAlignment="1">
      <alignment horizontal="right" vertical="center"/>
    </xf>
    <xf numFmtId="0" fontId="0" fillId="0" borderId="55" xfId="0" applyFont="1" applyBorder="1" applyAlignment="1">
      <alignment horizontal="right" vertical="center"/>
    </xf>
    <xf numFmtId="0" fontId="6" fillId="0" borderId="55" xfId="0" applyFont="1" applyBorder="1" applyAlignment="1">
      <alignment horizontal="right" vertical="center"/>
    </xf>
    <xf numFmtId="0" fontId="0" fillId="0" borderId="30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0" fillId="0" borderId="34" xfId="0" applyFont="1" applyFill="1" applyBorder="1" applyAlignment="1">
      <alignment horizontal="left" vertical="center"/>
    </xf>
    <xf numFmtId="0" fontId="0" fillId="0" borderId="35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1" xfId="0" applyFont="1" applyBorder="1" applyAlignment="1">
      <alignment horizontal="right" vertical="center"/>
    </xf>
    <xf numFmtId="0" fontId="1" fillId="0" borderId="75" xfId="0" applyFont="1" applyBorder="1" applyAlignment="1">
      <alignment horizontal="right" vertical="center"/>
    </xf>
    <xf numFmtId="0" fontId="0" fillId="0" borderId="77" xfId="0" applyFont="1" applyBorder="1" applyAlignment="1">
      <alignment horizontal="right" vertical="center"/>
    </xf>
    <xf numFmtId="0" fontId="1" fillId="0" borderId="43" xfId="0" applyFont="1" applyBorder="1" applyAlignment="1">
      <alignment horizontal="right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shrinkToFit="1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7" fillId="0" borderId="85" xfId="0" applyFont="1" applyBorder="1" applyAlignment="1">
      <alignment horizontal="left"/>
    </xf>
    <xf numFmtId="0" fontId="7" fillId="0" borderId="79" xfId="0" applyFont="1" applyBorder="1" applyAlignment="1">
      <alignment horizontal="left"/>
    </xf>
    <xf numFmtId="0" fontId="7" fillId="0" borderId="83" xfId="0" applyFont="1" applyBorder="1" applyAlignment="1">
      <alignment horizontal="left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0" fillId="0" borderId="89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21" xfId="0" applyFont="1" applyBorder="1" applyAlignment="1">
      <alignment horizontal="right" vertical="center"/>
    </xf>
    <xf numFmtId="0" fontId="7" fillId="0" borderId="87" xfId="0" applyFont="1" applyBorder="1" applyAlignment="1">
      <alignment horizontal="left" vertical="top"/>
    </xf>
    <xf numFmtId="0" fontId="7" fillId="0" borderId="45" xfId="0" applyFont="1" applyBorder="1" applyAlignment="1">
      <alignment horizontal="left" vertical="top"/>
    </xf>
    <xf numFmtId="0" fontId="1" fillId="0" borderId="4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0" fillId="0" borderId="26" xfId="0" applyFont="1" applyBorder="1" applyAlignment="1">
      <alignment vertical="center" shrinkToFit="1"/>
    </xf>
    <xf numFmtId="0" fontId="1" fillId="0" borderId="27" xfId="0" applyFont="1" applyBorder="1" applyAlignment="1">
      <alignment vertical="center" shrinkToFit="1"/>
    </xf>
    <xf numFmtId="0" fontId="7" fillId="0" borderId="81" xfId="0" applyFont="1" applyBorder="1" applyAlignment="1">
      <alignment horizontal="left" vertical="top"/>
    </xf>
    <xf numFmtId="0" fontId="7" fillId="0" borderId="85" xfId="0" applyFont="1" applyBorder="1" applyAlignment="1">
      <alignment horizontal="left" vertical="top"/>
    </xf>
    <xf numFmtId="0" fontId="6" fillId="0" borderId="88" xfId="0" applyFont="1" applyBorder="1" applyAlignment="1">
      <alignment horizontal="right" vertical="center"/>
    </xf>
    <xf numFmtId="0" fontId="7" fillId="0" borderId="14" xfId="0" applyFont="1" applyBorder="1" applyAlignment="1">
      <alignment horizontal="left"/>
    </xf>
    <xf numFmtId="0" fontId="7" fillId="0" borderId="82" xfId="0" applyFont="1" applyBorder="1" applyAlignment="1">
      <alignment horizontal="left"/>
    </xf>
    <xf numFmtId="0" fontId="0" fillId="0" borderId="8" xfId="0" applyFont="1" applyBorder="1" applyAlignment="1">
      <alignment horizontal="right" vertical="center"/>
    </xf>
    <xf numFmtId="0" fontId="0" fillId="0" borderId="88" xfId="0" applyFont="1" applyBorder="1" applyAlignment="1">
      <alignment horizontal="right" vertical="center"/>
    </xf>
    <xf numFmtId="0" fontId="7" fillId="0" borderId="93" xfId="0" applyFont="1" applyBorder="1" applyAlignment="1">
      <alignment horizontal="left" vertical="top"/>
    </xf>
    <xf numFmtId="0" fontId="7" fillId="0" borderId="94" xfId="0" applyFont="1" applyBorder="1" applyAlignment="1">
      <alignment horizontal="left" vertical="top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/>
    </xf>
    <xf numFmtId="0" fontId="0" fillId="0" borderId="90" xfId="0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7" fillId="0" borderId="14" xfId="0" applyFont="1" applyBorder="1" applyAlignment="1">
      <alignment horizontal="left" vertical="center"/>
    </xf>
    <xf numFmtId="0" fontId="7" fillId="0" borderId="93" xfId="0" applyFont="1" applyBorder="1" applyAlignment="1">
      <alignment horizontal="left" vertical="center"/>
    </xf>
    <xf numFmtId="0" fontId="7" fillId="0" borderId="94" xfId="0" applyFont="1" applyBorder="1" applyAlignment="1">
      <alignment horizontal="left" vertical="center"/>
    </xf>
    <xf numFmtId="0" fontId="7" fillId="0" borderId="76" xfId="0" applyFont="1" applyBorder="1" applyAlignment="1">
      <alignment horizontal="left" vertical="top" wrapText="1"/>
    </xf>
    <xf numFmtId="0" fontId="7" fillId="0" borderId="79" xfId="0" applyFont="1" applyBorder="1" applyAlignment="1">
      <alignment horizontal="left" vertical="top" wrapText="1"/>
    </xf>
    <xf numFmtId="0" fontId="7" fillId="0" borderId="78" xfId="0" applyFont="1" applyBorder="1" applyAlignment="1">
      <alignment horizontal="left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8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41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75" xfId="0" applyFont="1" applyBorder="1" applyAlignment="1">
      <alignment horizontal="right" vertical="center"/>
    </xf>
    <xf numFmtId="0" fontId="0" fillId="0" borderId="6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0" fillId="0" borderId="43" xfId="0" applyFont="1" applyBorder="1" applyAlignment="1">
      <alignment horizontal="right" vertical="center"/>
    </xf>
    <xf numFmtId="0" fontId="0" fillId="0" borderId="107" xfId="0" applyFont="1" applyBorder="1" applyAlignment="1">
      <alignment horizontal="right" vertical="center"/>
    </xf>
    <xf numFmtId="0" fontId="0" fillId="0" borderId="84" xfId="0" applyFont="1" applyBorder="1" applyAlignment="1">
      <alignment horizontal="right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0"/>
  <sheetViews>
    <sheetView tabSelected="1" zoomScale="70" zoomScaleNormal="70" workbookViewId="0">
      <selection activeCell="H116" sqref="H116"/>
    </sheetView>
  </sheetViews>
  <sheetFormatPr defaultColWidth="8.85546875" defaultRowHeight="12" x14ac:dyDescent="0.15"/>
  <cols>
    <col min="1" max="1" width="3.42578125" style="139" customWidth="1"/>
    <col min="2" max="2" width="18.140625" style="139" bestFit="1" customWidth="1"/>
    <col min="3" max="3" width="16.42578125" style="139" bestFit="1" customWidth="1"/>
    <col min="4" max="4" width="15.85546875" style="139" bestFit="1" customWidth="1"/>
    <col min="5" max="5" width="7.42578125" style="139" bestFit="1" customWidth="1"/>
    <col min="6" max="6" width="8.85546875" style="139"/>
    <col min="7" max="7" width="3.42578125" style="139" customWidth="1"/>
    <col min="8" max="8" width="11.42578125" style="139" bestFit="1" customWidth="1"/>
    <col min="9" max="9" width="18.7109375" style="139" customWidth="1"/>
    <col min="10" max="10" width="18.140625" style="139" bestFit="1" customWidth="1"/>
    <col min="11" max="11" width="7.42578125" style="139" bestFit="1" customWidth="1"/>
    <col min="12" max="12" width="8.85546875" style="139"/>
    <col min="13" max="13" width="3.42578125" style="139" customWidth="1"/>
    <col min="14" max="14" width="14.140625" style="139" bestFit="1" customWidth="1"/>
    <col min="15" max="15" width="16.42578125" style="139" bestFit="1" customWidth="1"/>
    <col min="16" max="16" width="18.7109375" style="139" bestFit="1" customWidth="1"/>
    <col min="17" max="17" width="7.7109375" style="139" bestFit="1" customWidth="1"/>
    <col min="18" max="18" width="7.42578125" style="139" customWidth="1"/>
    <col min="19" max="19" width="3.7109375" style="139" bestFit="1" customWidth="1"/>
    <col min="20" max="20" width="11.85546875" style="139" bestFit="1" customWidth="1"/>
    <col min="21" max="21" width="18.7109375" style="139" bestFit="1" customWidth="1"/>
    <col min="22" max="22" width="18.140625" style="139" bestFit="1" customWidth="1"/>
    <col min="23" max="23" width="7.42578125" style="139" bestFit="1" customWidth="1"/>
    <col min="24" max="16384" width="8.85546875" style="139"/>
  </cols>
  <sheetData>
    <row r="1" spans="1:12" x14ac:dyDescent="0.15">
      <c r="B1" s="220" t="s">
        <v>392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 x14ac:dyDescent="0.15"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ht="12.75" thickBot="1" x14ac:dyDescent="0.2">
      <c r="B3" s="139" t="s">
        <v>367</v>
      </c>
    </row>
    <row r="4" spans="1:12" ht="12.75" thickBot="1" x14ac:dyDescent="0.2">
      <c r="B4" s="154" t="s">
        <v>368</v>
      </c>
      <c r="C4" s="142"/>
      <c r="D4" s="142"/>
      <c r="E4" s="142"/>
      <c r="F4" s="142"/>
      <c r="G4" s="142"/>
      <c r="H4" s="142"/>
      <c r="I4" s="142"/>
      <c r="J4" s="142"/>
      <c r="K4" s="143"/>
    </row>
    <row r="5" spans="1:12" x14ac:dyDescent="0.15">
      <c r="B5" s="153" t="s">
        <v>370</v>
      </c>
      <c r="C5" s="140" t="s">
        <v>303</v>
      </c>
      <c r="D5" s="140" t="s">
        <v>17</v>
      </c>
      <c r="E5" s="140" t="s">
        <v>92</v>
      </c>
      <c r="F5" s="145"/>
      <c r="G5" s="145"/>
      <c r="H5" s="140" t="s">
        <v>371</v>
      </c>
      <c r="I5" s="140" t="s">
        <v>303</v>
      </c>
      <c r="J5" s="140" t="s">
        <v>17</v>
      </c>
      <c r="K5" s="146" t="s">
        <v>92</v>
      </c>
    </row>
    <row r="6" spans="1:12" x14ac:dyDescent="0.15">
      <c r="A6" s="139" t="s">
        <v>326</v>
      </c>
      <c r="B6" s="144" t="s">
        <v>383</v>
      </c>
      <c r="C6" s="140" t="str">
        <f>VLOOKUP(A6,男子個人形,2,FALSE)</f>
        <v>松本　蓮生</v>
      </c>
      <c r="D6" s="140" t="str">
        <f>VLOOKUP(A6,男子個人形,3,FALSE)</f>
        <v>法政大学第二</v>
      </c>
      <c r="E6" s="140" t="str">
        <f>VLOOKUP(A6,男子個人形,4,FALSE)</f>
        <v>神奈川</v>
      </c>
      <c r="F6" s="145"/>
      <c r="G6" s="145" t="s">
        <v>350</v>
      </c>
      <c r="H6" s="140" t="s">
        <v>383</v>
      </c>
      <c r="I6" s="140" t="str">
        <f>VLOOKUP(G6,男子個人形,2,FALSE)</f>
        <v>大賀　友弘</v>
      </c>
      <c r="J6" s="140" t="str">
        <f>VLOOKUP(G6,男子個人形,3,FALSE)</f>
        <v>前橋工業</v>
      </c>
      <c r="K6" s="146" t="str">
        <f>VLOOKUP(G6,男子個人形,4,FALSE)</f>
        <v>群馬</v>
      </c>
    </row>
    <row r="7" spans="1:12" x14ac:dyDescent="0.15">
      <c r="A7" s="139" t="s">
        <v>374</v>
      </c>
      <c r="B7" s="144" t="s">
        <v>384</v>
      </c>
      <c r="C7" s="140" t="str">
        <f>VLOOKUP(A7,男子個人形,2,FALSE)</f>
        <v>江口　尚吾</v>
      </c>
      <c r="D7" s="140" t="str">
        <f>VLOOKUP(A7,男子個人形,3,FALSE)</f>
        <v>光明学園相模原</v>
      </c>
      <c r="E7" s="140" t="str">
        <f>VLOOKUP(A7,男子個人形,4,FALSE)</f>
        <v>神奈川</v>
      </c>
      <c r="F7" s="145"/>
      <c r="G7" s="145" t="s">
        <v>376</v>
      </c>
      <c r="H7" s="140" t="s">
        <v>384</v>
      </c>
      <c r="I7" s="140" t="str">
        <f>VLOOKUP(G7,男子個人形,2,FALSE)</f>
        <v>大谷　朋輝</v>
      </c>
      <c r="J7" s="140" t="str">
        <f>VLOOKUP(G7,男子個人形,3,FALSE)</f>
        <v>埼玉栄</v>
      </c>
      <c r="K7" s="146" t="str">
        <f>VLOOKUP(G7,男子個人形,4,FALSE)</f>
        <v>埼玉</v>
      </c>
    </row>
    <row r="8" spans="1:12" x14ac:dyDescent="0.15">
      <c r="A8" s="139" t="s">
        <v>324</v>
      </c>
      <c r="B8" s="144" t="s">
        <v>369</v>
      </c>
      <c r="C8" s="140" t="str">
        <f>VLOOKUP(A8,男子個人形,2,FALSE)</f>
        <v>長尾　悠史</v>
      </c>
      <c r="D8" s="140" t="str">
        <f>VLOOKUP(A8,男子個人形,3,FALSE)</f>
        <v>日本航空</v>
      </c>
      <c r="E8" s="140" t="str">
        <f>VLOOKUP(A8,男子個人形,4,FALSE)</f>
        <v>山梨</v>
      </c>
      <c r="F8" s="145"/>
      <c r="G8" s="145" t="s">
        <v>377</v>
      </c>
      <c r="H8" s="140" t="s">
        <v>369</v>
      </c>
      <c r="I8" s="140" t="str">
        <f>VLOOKUP(G8,男子個人形,2,FALSE)</f>
        <v>深谷　竣也</v>
      </c>
      <c r="J8" s="140" t="str">
        <f>VLOOKUP(G8,男子個人形,3,FALSE)</f>
        <v>水城</v>
      </c>
      <c r="K8" s="146" t="str">
        <f>VLOOKUP(G8,男子個人形,4,FALSE)</f>
        <v>茨城</v>
      </c>
    </row>
    <row r="9" spans="1:12" x14ac:dyDescent="0.15">
      <c r="A9" s="139" t="s">
        <v>375</v>
      </c>
      <c r="B9" s="144" t="s">
        <v>369</v>
      </c>
      <c r="C9" s="140" t="str">
        <f>VLOOKUP(A9,男子個人形,2,FALSE)</f>
        <v>髙橋　飛羽</v>
      </c>
      <c r="D9" s="140" t="str">
        <f>VLOOKUP(A9,男子個人形,3,FALSE)</f>
        <v>拓殖大学紅陵</v>
      </c>
      <c r="E9" s="140" t="str">
        <f>VLOOKUP(A9,男子個人形,4,FALSE)</f>
        <v>千葉</v>
      </c>
      <c r="F9" s="145"/>
      <c r="G9" s="145" t="s">
        <v>378</v>
      </c>
      <c r="H9" s="140" t="s">
        <v>369</v>
      </c>
      <c r="I9" s="140" t="str">
        <f>VLOOKUP(G9,男子個人形,2,FALSE)</f>
        <v>菊地　俊之輔</v>
      </c>
      <c r="J9" s="140" t="str">
        <f>VLOOKUP(G9,男子個人形,3,FALSE)</f>
        <v>前橋工業</v>
      </c>
      <c r="K9" s="146" t="str">
        <f>VLOOKUP(G9,男子個人形,4,FALSE)</f>
        <v>群馬</v>
      </c>
    </row>
    <row r="10" spans="1:12" x14ac:dyDescent="0.15">
      <c r="B10" s="147"/>
      <c r="C10" s="145"/>
      <c r="D10" s="145"/>
      <c r="E10" s="145"/>
      <c r="F10" s="145"/>
      <c r="G10" s="145"/>
      <c r="H10" s="145"/>
      <c r="I10" s="145"/>
      <c r="J10" s="145"/>
      <c r="K10" s="148"/>
    </row>
    <row r="11" spans="1:12" x14ac:dyDescent="0.15">
      <c r="B11" s="144" t="s">
        <v>372</v>
      </c>
      <c r="C11" s="140" t="s">
        <v>303</v>
      </c>
      <c r="D11" s="140" t="s">
        <v>17</v>
      </c>
      <c r="E11" s="140" t="s">
        <v>92</v>
      </c>
      <c r="F11" s="145"/>
      <c r="G11" s="145"/>
      <c r="H11" s="145"/>
      <c r="I11" s="145"/>
      <c r="J11" s="145"/>
      <c r="K11" s="148"/>
    </row>
    <row r="12" spans="1:12" ht="12.75" thickBot="1" x14ac:dyDescent="0.2">
      <c r="A12" s="139" t="s">
        <v>379</v>
      </c>
      <c r="B12" s="149" t="s">
        <v>383</v>
      </c>
      <c r="C12" s="150" t="str">
        <f>VLOOKUP(A12,男子個人形,2,FALSE)</f>
        <v>舟田　　葵</v>
      </c>
      <c r="D12" s="150" t="str">
        <f>VLOOKUP(A12,男子個人形,3,FALSE)</f>
        <v>日本航空</v>
      </c>
      <c r="E12" s="150" t="str">
        <f>VLOOKUP(A12,男子個人形,4,FALSE)</f>
        <v>山梨</v>
      </c>
      <c r="F12" s="151"/>
      <c r="G12" s="151"/>
      <c r="H12" s="151"/>
      <c r="I12" s="151"/>
      <c r="J12" s="151"/>
      <c r="K12" s="152"/>
    </row>
    <row r="13" spans="1:12" ht="12.75" thickBot="1" x14ac:dyDescent="0.2"/>
    <row r="14" spans="1:12" ht="12.75" thickBot="1" x14ac:dyDescent="0.2">
      <c r="B14" s="154" t="s">
        <v>373</v>
      </c>
      <c r="C14" s="142"/>
      <c r="D14" s="142"/>
      <c r="E14" s="142"/>
      <c r="F14" s="142"/>
      <c r="G14" s="142"/>
      <c r="H14" s="142"/>
      <c r="I14" s="142"/>
      <c r="J14" s="142"/>
      <c r="K14" s="143"/>
    </row>
    <row r="15" spans="1:12" x14ac:dyDescent="0.15">
      <c r="B15" s="153" t="s">
        <v>370</v>
      </c>
      <c r="C15" s="140" t="s">
        <v>303</v>
      </c>
      <c r="D15" s="140" t="s">
        <v>17</v>
      </c>
      <c r="E15" s="140" t="s">
        <v>92</v>
      </c>
      <c r="F15" s="145"/>
      <c r="G15" s="145"/>
      <c r="H15" s="140" t="s">
        <v>371</v>
      </c>
      <c r="I15" s="140" t="s">
        <v>303</v>
      </c>
      <c r="J15" s="140" t="s">
        <v>17</v>
      </c>
      <c r="K15" s="146" t="s">
        <v>92</v>
      </c>
    </row>
    <row r="16" spans="1:12" x14ac:dyDescent="0.15">
      <c r="A16" s="139" t="s">
        <v>324</v>
      </c>
      <c r="B16" s="144" t="s">
        <v>383</v>
      </c>
      <c r="C16" s="140" t="str">
        <f>VLOOKUP(A16,女子個人形,2,FALSE)</f>
        <v>萩山　七帆</v>
      </c>
      <c r="D16" s="140" t="str">
        <f>VLOOKUP(A16,女子個人形,3,FALSE)</f>
        <v>秀明八千代</v>
      </c>
      <c r="E16" s="140" t="str">
        <f>VLOOKUP(A16,女子個人形,4,FALSE)</f>
        <v>千葉</v>
      </c>
      <c r="F16" s="145"/>
      <c r="G16" s="145" t="s">
        <v>350</v>
      </c>
      <c r="H16" s="140" t="s">
        <v>383</v>
      </c>
      <c r="I16" s="140" t="str">
        <f>VLOOKUP(G16,女子個人形,2,FALSE)</f>
        <v>中島　風花</v>
      </c>
      <c r="J16" s="140" t="str">
        <f>VLOOKUP(G16,女子個人形,3,FALSE)</f>
        <v>前橋工業</v>
      </c>
      <c r="K16" s="146" t="str">
        <f>VLOOKUP(G16,女子個人形,4,FALSE)</f>
        <v>群馬</v>
      </c>
    </row>
    <row r="17" spans="1:23" x14ac:dyDescent="0.15">
      <c r="A17" s="139" t="s">
        <v>332</v>
      </c>
      <c r="B17" s="144" t="s">
        <v>384</v>
      </c>
      <c r="C17" s="140" t="str">
        <f>VLOOKUP(A17,女子個人形,2,FALSE)</f>
        <v>浅川　野乃香</v>
      </c>
      <c r="D17" s="140" t="str">
        <f>VLOOKUP(A17,女子個人形,3,FALSE)</f>
        <v>日本航空</v>
      </c>
      <c r="E17" s="140" t="str">
        <f>VLOOKUP(A17,女子個人形,4,FALSE)</f>
        <v>山梨</v>
      </c>
      <c r="F17" s="145"/>
      <c r="G17" s="145" t="s">
        <v>378</v>
      </c>
      <c r="H17" s="140" t="s">
        <v>384</v>
      </c>
      <c r="I17" s="140" t="str">
        <f>VLOOKUP(G17,女子個人形,2,FALSE)</f>
        <v>髙梨　志帆</v>
      </c>
      <c r="J17" s="140" t="str">
        <f>VLOOKUP(G17,女子個人形,3,FALSE)</f>
        <v>高崎商科大学附属</v>
      </c>
      <c r="K17" s="146" t="str">
        <f>VLOOKUP(G17,女子個人形,4,FALSE)</f>
        <v>群馬</v>
      </c>
    </row>
    <row r="18" spans="1:23" x14ac:dyDescent="0.15">
      <c r="A18" s="139" t="s">
        <v>326</v>
      </c>
      <c r="B18" s="144" t="s">
        <v>369</v>
      </c>
      <c r="C18" s="140" t="str">
        <f>VLOOKUP(A18,女子個人形,2,FALSE)</f>
        <v>泉　優里花</v>
      </c>
      <c r="D18" s="140" t="str">
        <f>VLOOKUP(A18,女子個人形,3,FALSE)</f>
        <v>八雲学園</v>
      </c>
      <c r="E18" s="140" t="str">
        <f>VLOOKUP(A18,女子個人形,4,FALSE)</f>
        <v>東京</v>
      </c>
      <c r="F18" s="145"/>
      <c r="G18" s="145" t="s">
        <v>328</v>
      </c>
      <c r="H18" s="140" t="s">
        <v>369</v>
      </c>
      <c r="I18" s="140" t="str">
        <f>VLOOKUP(G18,女子個人形,2,FALSE)</f>
        <v>竹下　穂香</v>
      </c>
      <c r="J18" s="140" t="str">
        <f>VLOOKUP(G18,女子個人形,3,FALSE)</f>
        <v>埼玉栄</v>
      </c>
      <c r="K18" s="146" t="str">
        <f>VLOOKUP(G18,女子個人形,4,FALSE)</f>
        <v>埼玉</v>
      </c>
    </row>
    <row r="19" spans="1:23" x14ac:dyDescent="0.15">
      <c r="A19" s="139" t="s">
        <v>375</v>
      </c>
      <c r="B19" s="144" t="s">
        <v>369</v>
      </c>
      <c r="C19" s="140" t="str">
        <f>VLOOKUP(A19,女子個人形,2,FALSE)</f>
        <v>志村　珠妃</v>
      </c>
      <c r="D19" s="140" t="str">
        <f>VLOOKUP(A19,女子個人形,3,FALSE)</f>
        <v>横浜創学館</v>
      </c>
      <c r="E19" s="140" t="str">
        <f>VLOOKUP(A19,女子個人形,4,FALSE)</f>
        <v>神奈川</v>
      </c>
      <c r="F19" s="145"/>
      <c r="G19" s="145" t="s">
        <v>330</v>
      </c>
      <c r="H19" s="140" t="s">
        <v>369</v>
      </c>
      <c r="I19" s="140" t="str">
        <f>VLOOKUP(G19,女子個人形,2,FALSE)</f>
        <v>山川　遥香</v>
      </c>
      <c r="J19" s="140" t="str">
        <f>VLOOKUP(G19,女子個人形,3,FALSE)</f>
        <v>埼玉栄</v>
      </c>
      <c r="K19" s="146" t="str">
        <f>VLOOKUP(G19,女子個人形,4,FALSE)</f>
        <v>埼玉</v>
      </c>
    </row>
    <row r="20" spans="1:23" x14ac:dyDescent="0.15">
      <c r="B20" s="147"/>
      <c r="C20" s="145"/>
      <c r="D20" s="145"/>
      <c r="E20" s="145"/>
      <c r="F20" s="145"/>
      <c r="G20" s="145"/>
      <c r="H20" s="145"/>
      <c r="I20" s="145"/>
      <c r="J20" s="145"/>
      <c r="K20" s="148"/>
    </row>
    <row r="21" spans="1:23" x14ac:dyDescent="0.15">
      <c r="B21" s="144" t="s">
        <v>372</v>
      </c>
      <c r="C21" s="140" t="s">
        <v>303</v>
      </c>
      <c r="D21" s="140" t="s">
        <v>17</v>
      </c>
      <c r="E21" s="140" t="s">
        <v>92</v>
      </c>
      <c r="F21" s="145"/>
      <c r="G21" s="145"/>
      <c r="H21" s="145"/>
      <c r="I21" s="145"/>
      <c r="J21" s="145"/>
      <c r="K21" s="148"/>
    </row>
    <row r="22" spans="1:23" ht="12.75" thickBot="1" x14ac:dyDescent="0.2">
      <c r="A22" s="139" t="s">
        <v>380</v>
      </c>
      <c r="B22" s="149" t="s">
        <v>383</v>
      </c>
      <c r="C22" s="150" t="str">
        <f>VLOOKUP(A22,女子個人形,2,FALSE)</f>
        <v>山田　和花</v>
      </c>
      <c r="D22" s="150" t="str">
        <f>VLOOKUP(A22,女子個人形,3,FALSE)</f>
        <v>埼玉栄</v>
      </c>
      <c r="E22" s="150" t="str">
        <f>VLOOKUP(A22,女子個人形,4,FALSE)</f>
        <v>埼玉</v>
      </c>
      <c r="F22" s="151"/>
      <c r="G22" s="151"/>
      <c r="H22" s="151"/>
      <c r="I22" s="151"/>
      <c r="J22" s="151"/>
      <c r="K22" s="152"/>
    </row>
    <row r="23" spans="1:23" ht="12.75" thickBot="1" x14ac:dyDescent="0.2"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</row>
    <row r="24" spans="1:23" x14ac:dyDescent="0.15">
      <c r="B24" s="141" t="s">
        <v>310</v>
      </c>
      <c r="C24" s="142"/>
      <c r="D24" s="142"/>
      <c r="E24" s="142"/>
      <c r="F24" s="142"/>
      <c r="G24" s="142"/>
      <c r="H24" s="142"/>
      <c r="I24" s="142"/>
      <c r="J24" s="143"/>
      <c r="K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</row>
    <row r="25" spans="1:23" x14ac:dyDescent="0.15">
      <c r="B25" s="144" t="s">
        <v>370</v>
      </c>
      <c r="C25" s="140" t="s">
        <v>17</v>
      </c>
      <c r="D25" s="140" t="s">
        <v>92</v>
      </c>
      <c r="E25" s="145"/>
      <c r="F25" s="145"/>
      <c r="G25" s="145"/>
      <c r="H25" s="140" t="s">
        <v>371</v>
      </c>
      <c r="I25" s="140" t="s">
        <v>17</v>
      </c>
      <c r="J25" s="146" t="s">
        <v>92</v>
      </c>
      <c r="K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</row>
    <row r="26" spans="1:23" x14ac:dyDescent="0.15">
      <c r="A26" s="139" t="s">
        <v>375</v>
      </c>
      <c r="B26" s="144" t="s">
        <v>383</v>
      </c>
      <c r="C26" s="140" t="str">
        <f>VLOOKUP(A26,男子団体形,2,FALSE)</f>
        <v>世田谷学園</v>
      </c>
      <c r="D26" s="140" t="str">
        <f>VLOOKUP(A26,男子団体形,3,FALSE)</f>
        <v>東京</v>
      </c>
      <c r="E26" s="145"/>
      <c r="F26" s="145"/>
      <c r="G26" s="145" t="s">
        <v>329</v>
      </c>
      <c r="H26" s="140" t="s">
        <v>383</v>
      </c>
      <c r="I26" s="140" t="str">
        <f>VLOOKUP(G26,男子団体形,2,FALSE)</f>
        <v>埼玉栄</v>
      </c>
      <c r="J26" s="146" t="str">
        <f>VLOOKUP(G26,男子団体形,3,FALSE)</f>
        <v>埼玉</v>
      </c>
      <c r="K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</row>
    <row r="27" spans="1:23" x14ac:dyDescent="0.15">
      <c r="A27" s="139" t="s">
        <v>324</v>
      </c>
      <c r="B27" s="144" t="s">
        <v>384</v>
      </c>
      <c r="C27" s="140" t="str">
        <f>VLOOKUP(A27,男子団体形,2,FALSE)</f>
        <v>山梨学院</v>
      </c>
      <c r="D27" s="140" t="str">
        <f>VLOOKUP(A27,男子団体形,3,FALSE)</f>
        <v>山梨</v>
      </c>
      <c r="E27" s="145"/>
      <c r="F27" s="145"/>
      <c r="G27" s="145" t="s">
        <v>328</v>
      </c>
      <c r="H27" s="140" t="s">
        <v>384</v>
      </c>
      <c r="I27" s="140" t="str">
        <f>VLOOKUP(G27,男子団体形,2,FALSE)</f>
        <v>前橋工業</v>
      </c>
      <c r="J27" s="146" t="str">
        <f>VLOOKUP(G27,男子団体形,3,FALSE)</f>
        <v>群馬</v>
      </c>
      <c r="K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</row>
    <row r="28" spans="1:23" x14ac:dyDescent="0.15">
      <c r="A28" s="139" t="s">
        <v>331</v>
      </c>
      <c r="B28" s="144" t="s">
        <v>369</v>
      </c>
      <c r="C28" s="140" t="str">
        <f>VLOOKUP(A28,男子団体形,2,FALSE)</f>
        <v>保善</v>
      </c>
      <c r="D28" s="140" t="str">
        <f>VLOOKUP(A28,男子団体形,3,FALSE)</f>
        <v>東京</v>
      </c>
      <c r="E28" s="145"/>
      <c r="F28" s="145"/>
      <c r="G28" s="145" t="s">
        <v>327</v>
      </c>
      <c r="H28" s="140" t="s">
        <v>369</v>
      </c>
      <c r="I28" s="140" t="str">
        <f>VLOOKUP(G28,男子団体形,2,FALSE)</f>
        <v>水城</v>
      </c>
      <c r="J28" s="146" t="str">
        <f>VLOOKUP(G28,男子団体形,3,FALSE)</f>
        <v>茨城</v>
      </c>
      <c r="K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</row>
    <row r="29" spans="1:23" x14ac:dyDescent="0.15">
      <c r="A29" s="139" t="s">
        <v>332</v>
      </c>
      <c r="B29" s="144" t="s">
        <v>369</v>
      </c>
      <c r="C29" s="140" t="str">
        <f>VLOOKUP(A29,男子団体形,2,FALSE)</f>
        <v>法政大学第二</v>
      </c>
      <c r="D29" s="140" t="str">
        <f>VLOOKUP(A29,男子団体形,3,FALSE)</f>
        <v>神奈川</v>
      </c>
      <c r="E29" s="145"/>
      <c r="F29" s="145"/>
      <c r="G29" s="145" t="s">
        <v>376</v>
      </c>
      <c r="H29" s="140" t="s">
        <v>369</v>
      </c>
      <c r="I29" s="140" t="str">
        <f>VLOOKUP(G29,男子団体形,2,FALSE)</f>
        <v>東洋大学附属牛久</v>
      </c>
      <c r="J29" s="146" t="str">
        <f>VLOOKUP(G29,男子団体形,3,FALSE)</f>
        <v>茨城</v>
      </c>
      <c r="K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</row>
    <row r="30" spans="1:23" x14ac:dyDescent="0.15">
      <c r="B30" s="147"/>
      <c r="C30" s="145"/>
      <c r="D30" s="145"/>
      <c r="E30" s="145"/>
      <c r="F30" s="145"/>
      <c r="G30" s="145"/>
      <c r="H30" s="145"/>
      <c r="I30" s="145"/>
      <c r="J30" s="148"/>
      <c r="K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</row>
    <row r="31" spans="1:23" x14ac:dyDescent="0.15">
      <c r="B31" s="144" t="s">
        <v>372</v>
      </c>
      <c r="C31" s="140" t="s">
        <v>17</v>
      </c>
      <c r="D31" s="140" t="s">
        <v>92</v>
      </c>
      <c r="E31" s="145"/>
      <c r="F31" s="145"/>
      <c r="G31" s="145"/>
      <c r="H31" s="145"/>
      <c r="I31" s="145"/>
      <c r="J31" s="148"/>
      <c r="K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</row>
    <row r="32" spans="1:23" ht="12.75" thickBot="1" x14ac:dyDescent="0.2">
      <c r="A32" s="139" t="s">
        <v>375</v>
      </c>
      <c r="B32" s="149" t="s">
        <v>383</v>
      </c>
      <c r="C32" s="150" t="str">
        <f>VLOOKUP(A32,男子団体形,2,FALSE)</f>
        <v>世田谷学園</v>
      </c>
      <c r="D32" s="150" t="str">
        <f>VLOOKUP(A32,男子団体形,3,FALSE)</f>
        <v>東京</v>
      </c>
      <c r="E32" s="151"/>
      <c r="F32" s="151"/>
      <c r="G32" s="151"/>
      <c r="H32" s="151"/>
      <c r="I32" s="151"/>
      <c r="J32" s="152"/>
      <c r="K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</row>
    <row r="33" spans="1:23" ht="12.75" thickBot="1" x14ac:dyDescent="0.2">
      <c r="K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</row>
    <row r="34" spans="1:23" x14ac:dyDescent="0.15">
      <c r="B34" s="141" t="s">
        <v>311</v>
      </c>
      <c r="C34" s="142"/>
      <c r="D34" s="142"/>
      <c r="E34" s="142"/>
      <c r="F34" s="142"/>
      <c r="G34" s="142"/>
      <c r="H34" s="142"/>
      <c r="I34" s="142"/>
      <c r="J34" s="143"/>
      <c r="K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</row>
    <row r="35" spans="1:23" x14ac:dyDescent="0.15">
      <c r="B35" s="144" t="s">
        <v>370</v>
      </c>
      <c r="C35" s="140" t="s">
        <v>17</v>
      </c>
      <c r="D35" s="140" t="s">
        <v>92</v>
      </c>
      <c r="E35" s="145"/>
      <c r="F35" s="145"/>
      <c r="G35" s="145"/>
      <c r="H35" s="140" t="s">
        <v>371</v>
      </c>
      <c r="I35" s="140" t="s">
        <v>17</v>
      </c>
      <c r="J35" s="146" t="s">
        <v>92</v>
      </c>
      <c r="K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</row>
    <row r="36" spans="1:23" x14ac:dyDescent="0.15">
      <c r="A36" s="139" t="s">
        <v>326</v>
      </c>
      <c r="B36" s="144" t="s">
        <v>383</v>
      </c>
      <c r="C36" s="140" t="str">
        <f>VLOOKUP(A36,女子団体形,2,FALSE)</f>
        <v>横浜創学館</v>
      </c>
      <c r="D36" s="140" t="str">
        <f>VLOOKUP(A36,女子団体形,3,FALSE)</f>
        <v>神奈川</v>
      </c>
      <c r="E36" s="145"/>
      <c r="F36" s="145"/>
      <c r="G36" s="145" t="s">
        <v>376</v>
      </c>
      <c r="H36" s="140" t="s">
        <v>383</v>
      </c>
      <c r="I36" s="140" t="str">
        <f>VLOOKUP(G36,女子団体形,2,FALSE)</f>
        <v>高崎商科大学附属</v>
      </c>
      <c r="J36" s="146" t="str">
        <f>VLOOKUP(G36,女子団体形,3,FALSE)</f>
        <v>群馬</v>
      </c>
      <c r="K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</row>
    <row r="37" spans="1:23" x14ac:dyDescent="0.15">
      <c r="A37" s="139" t="s">
        <v>332</v>
      </c>
      <c r="B37" s="144" t="s">
        <v>384</v>
      </c>
      <c r="C37" s="140" t="str">
        <f>VLOOKUP(A37,女子団体形,2,FALSE)</f>
        <v>八雲学園</v>
      </c>
      <c r="D37" s="140" t="str">
        <f>VLOOKUP(A37,女子団体形,3,FALSE)</f>
        <v>東京</v>
      </c>
      <c r="E37" s="145"/>
      <c r="F37" s="145"/>
      <c r="G37" s="145" t="s">
        <v>327</v>
      </c>
      <c r="H37" s="140" t="s">
        <v>384</v>
      </c>
      <c r="I37" s="140" t="str">
        <f>VLOOKUP(G37,女子団体形,2,FALSE)</f>
        <v>前橋工業</v>
      </c>
      <c r="J37" s="146" t="str">
        <f>VLOOKUP(G37,女子団体形,3,FALSE)</f>
        <v>群馬</v>
      </c>
      <c r="K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</row>
    <row r="38" spans="1:23" x14ac:dyDescent="0.15">
      <c r="A38" s="139" t="s">
        <v>324</v>
      </c>
      <c r="B38" s="144" t="s">
        <v>369</v>
      </c>
      <c r="C38" s="140" t="str">
        <f>VLOOKUP(A38,女子団体形,2,FALSE)</f>
        <v>山梨学院</v>
      </c>
      <c r="D38" s="140" t="str">
        <f>VLOOKUP(A38,女子団体形,3,FALSE)</f>
        <v>山梨</v>
      </c>
      <c r="E38" s="145"/>
      <c r="F38" s="145"/>
      <c r="G38" s="145" t="s">
        <v>328</v>
      </c>
      <c r="H38" s="140" t="s">
        <v>369</v>
      </c>
      <c r="I38" s="140" t="str">
        <f>VLOOKUP(G38,女子団体形,2,FALSE)</f>
        <v>埼玉栄</v>
      </c>
      <c r="J38" s="146" t="str">
        <f>VLOOKUP(G38,女子団体形,3,FALSE)</f>
        <v>埼玉</v>
      </c>
      <c r="K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</row>
    <row r="39" spans="1:23" x14ac:dyDescent="0.15">
      <c r="A39" s="139" t="s">
        <v>375</v>
      </c>
      <c r="B39" s="144" t="s">
        <v>369</v>
      </c>
      <c r="C39" s="140" t="str">
        <f>VLOOKUP(A39,女子団体形,2,FALSE)</f>
        <v>秀明八千代</v>
      </c>
      <c r="D39" s="140" t="str">
        <f>VLOOKUP(A39,女子団体形,3,FALSE)</f>
        <v>千葉</v>
      </c>
      <c r="E39" s="145"/>
      <c r="F39" s="145"/>
      <c r="G39" s="145" t="s">
        <v>329</v>
      </c>
      <c r="H39" s="140" t="s">
        <v>369</v>
      </c>
      <c r="I39" s="140" t="str">
        <f>VLOOKUP(G39,女子団体形,2,FALSE)</f>
        <v>作新学院</v>
      </c>
      <c r="J39" s="146" t="str">
        <f>VLOOKUP(G39,女子団体形,3,FALSE)</f>
        <v>栃木</v>
      </c>
      <c r="K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</row>
    <row r="40" spans="1:23" x14ac:dyDescent="0.15">
      <c r="B40" s="147"/>
      <c r="C40" s="145"/>
      <c r="D40" s="145"/>
      <c r="E40" s="145"/>
      <c r="F40" s="145"/>
      <c r="G40" s="145"/>
      <c r="H40" s="145"/>
      <c r="I40" s="145"/>
      <c r="J40" s="148"/>
      <c r="K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</row>
    <row r="41" spans="1:23" x14ac:dyDescent="0.15">
      <c r="B41" s="144" t="s">
        <v>372</v>
      </c>
      <c r="C41" s="140" t="s">
        <v>17</v>
      </c>
      <c r="D41" s="140" t="s">
        <v>92</v>
      </c>
      <c r="E41" s="145"/>
      <c r="F41" s="145"/>
      <c r="G41" s="145"/>
      <c r="H41" s="145"/>
      <c r="I41" s="145"/>
      <c r="J41" s="148"/>
      <c r="K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</row>
    <row r="42" spans="1:23" ht="12.75" thickBot="1" x14ac:dyDescent="0.2">
      <c r="A42" s="139" t="s">
        <v>326</v>
      </c>
      <c r="B42" s="149" t="s">
        <v>383</v>
      </c>
      <c r="C42" s="150" t="str">
        <f>VLOOKUP(A42,女子団体形,2,FALSE)</f>
        <v>横浜創学館</v>
      </c>
      <c r="D42" s="150" t="str">
        <f>VLOOKUP(A42,女子団体形,3,FALSE)</f>
        <v>神奈川</v>
      </c>
      <c r="E42" s="151"/>
      <c r="F42" s="151"/>
      <c r="G42" s="151"/>
      <c r="H42" s="151"/>
      <c r="I42" s="151"/>
      <c r="J42" s="152"/>
      <c r="K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</row>
    <row r="43" spans="1:23" x14ac:dyDescent="0.15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</row>
    <row r="44" spans="1:23" x14ac:dyDescent="0.15">
      <c r="B44" s="220" t="s">
        <v>422</v>
      </c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N44" s="145"/>
      <c r="O44" s="145"/>
      <c r="P44" s="145"/>
      <c r="Q44" s="145"/>
      <c r="R44" s="145"/>
      <c r="S44" s="145"/>
      <c r="T44" s="145"/>
      <c r="U44" s="145"/>
      <c r="V44" s="145"/>
      <c r="W44" s="145"/>
    </row>
    <row r="45" spans="1:23" x14ac:dyDescent="0.15"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N45" s="145"/>
      <c r="O45" s="145"/>
      <c r="P45" s="145"/>
      <c r="Q45" s="145"/>
      <c r="R45" s="145"/>
      <c r="S45" s="145"/>
      <c r="T45" s="145"/>
      <c r="U45" s="145"/>
      <c r="V45" s="145"/>
      <c r="W45" s="145"/>
    </row>
    <row r="47" spans="1:23" ht="12.75" thickBot="1" x14ac:dyDescent="0.2">
      <c r="B47" s="139" t="s">
        <v>381</v>
      </c>
    </row>
    <row r="48" spans="1:23" x14ac:dyDescent="0.15">
      <c r="B48" s="141" t="s">
        <v>382</v>
      </c>
      <c r="C48" s="155" t="s">
        <v>386</v>
      </c>
      <c r="D48" s="142"/>
      <c r="E48" s="142"/>
      <c r="F48" s="142"/>
      <c r="G48" s="142"/>
      <c r="H48" s="142"/>
      <c r="I48" s="142"/>
      <c r="J48" s="142"/>
      <c r="K48" s="143"/>
      <c r="N48" s="141" t="s">
        <v>385</v>
      </c>
      <c r="O48" s="155" t="s">
        <v>389</v>
      </c>
      <c r="P48" s="142"/>
      <c r="Q48" s="142"/>
      <c r="R48" s="142"/>
      <c r="S48" s="142"/>
      <c r="T48" s="142"/>
      <c r="U48" s="142"/>
      <c r="V48" s="142"/>
      <c r="W48" s="143"/>
    </row>
    <row r="49" spans="1:23" x14ac:dyDescent="0.15">
      <c r="B49" s="144" t="s">
        <v>370</v>
      </c>
      <c r="C49" s="140" t="s">
        <v>303</v>
      </c>
      <c r="D49" s="140" t="s">
        <v>17</v>
      </c>
      <c r="E49" s="140" t="s">
        <v>92</v>
      </c>
      <c r="F49" s="145"/>
      <c r="G49" s="145"/>
      <c r="H49" s="140" t="s">
        <v>371</v>
      </c>
      <c r="I49" s="140" t="s">
        <v>303</v>
      </c>
      <c r="J49" s="140" t="s">
        <v>17</v>
      </c>
      <c r="K49" s="146" t="s">
        <v>92</v>
      </c>
      <c r="N49" s="144" t="s">
        <v>370</v>
      </c>
      <c r="O49" s="140" t="s">
        <v>303</v>
      </c>
      <c r="P49" s="140" t="s">
        <v>17</v>
      </c>
      <c r="Q49" s="140" t="s">
        <v>92</v>
      </c>
      <c r="R49" s="145"/>
      <c r="S49" s="145"/>
      <c r="T49" s="140" t="s">
        <v>371</v>
      </c>
      <c r="U49" s="140" t="s">
        <v>303</v>
      </c>
      <c r="V49" s="140" t="s">
        <v>17</v>
      </c>
      <c r="W49" s="146" t="s">
        <v>92</v>
      </c>
    </row>
    <row r="50" spans="1:23" x14ac:dyDescent="0.15">
      <c r="A50" s="139" t="s">
        <v>324</v>
      </c>
      <c r="B50" s="144" t="s">
        <v>383</v>
      </c>
      <c r="C50" s="140" t="str">
        <f>VLOOKUP(A50,男子軽量級,2,FALSE)</f>
        <v>畔上　　宙</v>
      </c>
      <c r="D50" s="140" t="str">
        <f>VLOOKUP(A50,男子軽量級,3,FALSE)</f>
        <v>日本航空</v>
      </c>
      <c r="E50" s="140" t="str">
        <f>VLOOKUP(A50,男子軽量級,4,FALSE)</f>
        <v>山梨</v>
      </c>
      <c r="F50" s="145"/>
      <c r="G50" s="145" t="s">
        <v>350</v>
      </c>
      <c r="H50" s="140" t="s">
        <v>383</v>
      </c>
      <c r="I50" s="140" t="str">
        <f>VLOOKUP(G50,男子軽量級,2,FALSE)</f>
        <v>小花　大輝</v>
      </c>
      <c r="J50" s="140" t="str">
        <f>VLOOKUP(G50,男子軽量級,3,FALSE)</f>
        <v>花咲徳栄</v>
      </c>
      <c r="K50" s="146" t="str">
        <f>VLOOKUP(G50,男子軽量級,4,FALSE)</f>
        <v>埼玉</v>
      </c>
      <c r="M50" s="139" t="s">
        <v>331</v>
      </c>
      <c r="N50" s="144" t="s">
        <v>383</v>
      </c>
      <c r="O50" s="140" t="str">
        <f>VLOOKUP(M50,女子軽量級,2,FALSE)</f>
        <v>冨田　ちなつ</v>
      </c>
      <c r="P50" s="140" t="str">
        <f>VLOOKUP(M50,女子軽量級,3,FALSE)</f>
        <v>日本航空</v>
      </c>
      <c r="Q50" s="140" t="str">
        <f>VLOOKUP(M50,女子軽量級,4,FALSE)</f>
        <v>山梨</v>
      </c>
      <c r="R50" s="145"/>
      <c r="S50" s="145" t="s">
        <v>328</v>
      </c>
      <c r="T50" s="140" t="s">
        <v>383</v>
      </c>
      <c r="U50" s="140" t="str">
        <f>VLOOKUP(S50,女子軽量級,2,FALSE)</f>
        <v>大橋　ラム</v>
      </c>
      <c r="V50" s="140" t="str">
        <f>VLOOKUP(S50,女子軽量級,3,FALSE)</f>
        <v>花咲徳栄</v>
      </c>
      <c r="W50" s="146" t="str">
        <f>VLOOKUP(S50,女子軽量級,4,FALSE)</f>
        <v>埼玉</v>
      </c>
    </row>
    <row r="51" spans="1:23" x14ac:dyDescent="0.15">
      <c r="A51" s="139" t="s">
        <v>331</v>
      </c>
      <c r="B51" s="144" t="s">
        <v>384</v>
      </c>
      <c r="C51" s="140" t="str">
        <f>VLOOKUP(A51,男子軽量級,2,FALSE)</f>
        <v>村井　慶太郎</v>
      </c>
      <c r="D51" s="140" t="str">
        <f>VLOOKUP(A51,男子軽量級,3,FALSE)</f>
        <v>拓殖大学紅陵</v>
      </c>
      <c r="E51" s="140" t="str">
        <f>VLOOKUP(A51,男子軽量級,4,FALSE)</f>
        <v>千葉</v>
      </c>
      <c r="F51" s="145"/>
      <c r="G51" s="145" t="s">
        <v>377</v>
      </c>
      <c r="H51" s="140" t="s">
        <v>384</v>
      </c>
      <c r="I51" s="140" t="str">
        <f>VLOOKUP(G51,男子軽量級,2,FALSE)</f>
        <v>大塚　慎吾</v>
      </c>
      <c r="J51" s="140" t="str">
        <f>VLOOKUP(G51,男子軽量級,3,FALSE)</f>
        <v>東洋大学附属牛久</v>
      </c>
      <c r="K51" s="146" t="str">
        <f>VLOOKUP(G51,男子軽量級,4,FALSE)</f>
        <v>茨城</v>
      </c>
      <c r="M51" s="139" t="s">
        <v>325</v>
      </c>
      <c r="N51" s="144" t="s">
        <v>384</v>
      </c>
      <c r="O51" s="140" t="str">
        <f>VLOOKUP(M51,女子軽量級,2,FALSE)</f>
        <v>今井　えり</v>
      </c>
      <c r="P51" s="140" t="str">
        <f>VLOOKUP(M51,女子軽量級,3,FALSE)</f>
        <v>帝京</v>
      </c>
      <c r="Q51" s="140" t="str">
        <f>VLOOKUP(M51,女子軽量級,4,FALSE)</f>
        <v>東京</v>
      </c>
      <c r="R51" s="145"/>
      <c r="S51" s="145" t="s">
        <v>327</v>
      </c>
      <c r="T51" s="140" t="s">
        <v>384</v>
      </c>
      <c r="U51" s="140" t="str">
        <f>VLOOKUP(S51,女子軽量級,2,FALSE)</f>
        <v>田原　日愛</v>
      </c>
      <c r="V51" s="140" t="str">
        <f>VLOOKUP(S51,女子軽量級,3,FALSE)</f>
        <v>東洋大学附属牛久</v>
      </c>
      <c r="W51" s="146" t="str">
        <f>VLOOKUP(S51,女子軽量級,4,FALSE)</f>
        <v>茨城</v>
      </c>
    </row>
    <row r="52" spans="1:23" x14ac:dyDescent="0.15">
      <c r="B52" s="147"/>
      <c r="C52" s="145"/>
      <c r="D52" s="145"/>
      <c r="E52" s="145"/>
      <c r="F52" s="145"/>
      <c r="G52" s="145"/>
      <c r="H52" s="145"/>
      <c r="I52" s="145"/>
      <c r="J52" s="145"/>
      <c r="K52" s="148"/>
      <c r="N52" s="147"/>
      <c r="O52" s="145"/>
      <c r="P52" s="145"/>
      <c r="Q52" s="145"/>
      <c r="R52" s="145"/>
      <c r="S52" s="145"/>
      <c r="T52" s="145"/>
      <c r="U52" s="145"/>
      <c r="V52" s="145"/>
      <c r="W52" s="148"/>
    </row>
    <row r="53" spans="1:23" x14ac:dyDescent="0.15">
      <c r="B53" s="144" t="s">
        <v>372</v>
      </c>
      <c r="C53" s="140" t="s">
        <v>303</v>
      </c>
      <c r="D53" s="140" t="s">
        <v>17</v>
      </c>
      <c r="E53" s="140" t="s">
        <v>92</v>
      </c>
      <c r="F53" s="145"/>
      <c r="G53" s="145"/>
      <c r="H53" s="145"/>
      <c r="I53" s="145"/>
      <c r="J53" s="145"/>
      <c r="K53" s="148"/>
      <c r="N53" s="144" t="s">
        <v>372</v>
      </c>
      <c r="O53" s="140" t="s">
        <v>303</v>
      </c>
      <c r="P53" s="140" t="s">
        <v>17</v>
      </c>
      <c r="Q53" s="140" t="s">
        <v>92</v>
      </c>
      <c r="R53" s="145"/>
      <c r="S53" s="145"/>
      <c r="T53" s="145"/>
      <c r="U53" s="145"/>
      <c r="V53" s="145"/>
      <c r="W53" s="148"/>
    </row>
    <row r="54" spans="1:23" ht="12.75" thickBot="1" x14ac:dyDescent="0.2">
      <c r="A54" s="139" t="s">
        <v>324</v>
      </c>
      <c r="B54" s="149" t="s">
        <v>383</v>
      </c>
      <c r="C54" s="150" t="str">
        <f>VLOOKUP(A54,男子軽量級,2,FALSE)</f>
        <v>畔上　　宙</v>
      </c>
      <c r="D54" s="150" t="str">
        <f>VLOOKUP(A54,男子軽量級,3,FALSE)</f>
        <v>日本航空</v>
      </c>
      <c r="E54" s="150" t="str">
        <f>VLOOKUP(A54,男子軽量級,4,FALSE)</f>
        <v>山梨</v>
      </c>
      <c r="F54" s="151"/>
      <c r="G54" s="151"/>
      <c r="H54" s="151"/>
      <c r="I54" s="151"/>
      <c r="J54" s="151"/>
      <c r="K54" s="152"/>
      <c r="M54" s="139" t="s">
        <v>380</v>
      </c>
      <c r="N54" s="149" t="s">
        <v>383</v>
      </c>
      <c r="O54" s="150" t="str">
        <f>VLOOKUP(M54,女子軽量級,2,FALSE)</f>
        <v>宮崎　可純</v>
      </c>
      <c r="P54" s="150" t="str">
        <f>VLOOKUP(M54,女子軽量級,3,FALSE)</f>
        <v>花咲徳栄</v>
      </c>
      <c r="Q54" s="150" t="str">
        <f>VLOOKUP(M54,女子軽量級,4,FALSE)</f>
        <v>埼玉</v>
      </c>
      <c r="R54" s="151"/>
      <c r="S54" s="151"/>
      <c r="T54" s="151"/>
      <c r="U54" s="151"/>
      <c r="V54" s="151"/>
      <c r="W54" s="152"/>
    </row>
    <row r="55" spans="1:23" ht="12.75" thickBot="1" x14ac:dyDescent="0.2"/>
    <row r="56" spans="1:23" x14ac:dyDescent="0.15">
      <c r="B56" s="141" t="s">
        <v>382</v>
      </c>
      <c r="C56" s="155" t="s">
        <v>387</v>
      </c>
      <c r="D56" s="142"/>
      <c r="E56" s="142"/>
      <c r="F56" s="142"/>
      <c r="G56" s="142"/>
      <c r="H56" s="142"/>
      <c r="I56" s="142"/>
      <c r="J56" s="142"/>
      <c r="K56" s="143"/>
      <c r="N56" s="141" t="s">
        <v>385</v>
      </c>
      <c r="O56" s="155" t="s">
        <v>390</v>
      </c>
      <c r="P56" s="142"/>
      <c r="Q56" s="142"/>
      <c r="R56" s="142"/>
      <c r="S56" s="142"/>
      <c r="T56" s="142"/>
      <c r="U56" s="142"/>
      <c r="V56" s="142"/>
      <c r="W56" s="143"/>
    </row>
    <row r="57" spans="1:23" x14ac:dyDescent="0.15">
      <c r="B57" s="144" t="s">
        <v>370</v>
      </c>
      <c r="C57" s="140" t="s">
        <v>303</v>
      </c>
      <c r="D57" s="140" t="s">
        <v>17</v>
      </c>
      <c r="E57" s="140" t="s">
        <v>92</v>
      </c>
      <c r="F57" s="145"/>
      <c r="G57" s="145"/>
      <c r="H57" s="140" t="s">
        <v>371</v>
      </c>
      <c r="I57" s="140" t="s">
        <v>303</v>
      </c>
      <c r="J57" s="140" t="s">
        <v>17</v>
      </c>
      <c r="K57" s="146" t="s">
        <v>92</v>
      </c>
      <c r="N57" s="144" t="s">
        <v>370</v>
      </c>
      <c r="O57" s="140" t="s">
        <v>303</v>
      </c>
      <c r="P57" s="140" t="s">
        <v>17</v>
      </c>
      <c r="Q57" s="140" t="s">
        <v>92</v>
      </c>
      <c r="R57" s="145"/>
      <c r="S57" s="145"/>
      <c r="T57" s="140" t="s">
        <v>371</v>
      </c>
      <c r="U57" s="140" t="s">
        <v>303</v>
      </c>
      <c r="V57" s="140" t="s">
        <v>17</v>
      </c>
      <c r="W57" s="146" t="s">
        <v>92</v>
      </c>
    </row>
    <row r="58" spans="1:23" x14ac:dyDescent="0.15">
      <c r="A58" s="139" t="s">
        <v>325</v>
      </c>
      <c r="B58" s="144" t="s">
        <v>383</v>
      </c>
      <c r="C58" s="140" t="str">
        <f>VLOOKUP(A58,男子中量級,2,FALSE)</f>
        <v>西山　拓也</v>
      </c>
      <c r="D58" s="140" t="str">
        <f>VLOOKUP(A58,男子中量級,3,FALSE)</f>
        <v>日本航空</v>
      </c>
      <c r="E58" s="140" t="str">
        <f>VLOOKUP(A58,男子中量級,4,FALSE)</f>
        <v>山梨</v>
      </c>
      <c r="F58" s="145"/>
      <c r="G58" s="145" t="s">
        <v>350</v>
      </c>
      <c r="H58" s="140" t="s">
        <v>383</v>
      </c>
      <c r="I58" s="140" t="str">
        <f>VLOOKUP(G58,男子中量級,2,FALSE)</f>
        <v>山口　隼人</v>
      </c>
      <c r="J58" s="140" t="str">
        <f>VLOOKUP(G58,男子中量級,3,FALSE)</f>
        <v>花咲徳栄</v>
      </c>
      <c r="K58" s="146" t="str">
        <f>VLOOKUP(G58,男子中量級,4,FALSE)</f>
        <v>埼玉</v>
      </c>
      <c r="M58" s="139" t="s">
        <v>326</v>
      </c>
      <c r="N58" s="144" t="s">
        <v>383</v>
      </c>
      <c r="O58" s="140" t="str">
        <f>VLOOKUP(M58,女子中量級,2,FALSE)</f>
        <v>稗田　麻尋</v>
      </c>
      <c r="P58" s="140" t="str">
        <f>VLOOKUP(M58,女子中量級,3,FALSE)</f>
        <v>秀明八千代</v>
      </c>
      <c r="Q58" s="140" t="str">
        <f>VLOOKUP(M58,女子中量級,4,FALSE)</f>
        <v>千葉</v>
      </c>
      <c r="R58" s="145"/>
      <c r="S58" s="145" t="s">
        <v>350</v>
      </c>
      <c r="T58" s="140" t="s">
        <v>383</v>
      </c>
      <c r="U58" s="140" t="str">
        <f>VLOOKUP(S58,女子中量級,2,FALSE)</f>
        <v>平井　菜々実</v>
      </c>
      <c r="V58" s="140" t="str">
        <f>VLOOKUP(S58,女子中量級,3,FALSE)</f>
        <v>高崎商科大学附属</v>
      </c>
      <c r="W58" s="146" t="str">
        <f>VLOOKUP(S58,女子中量級,4,FALSE)</f>
        <v>群馬</v>
      </c>
    </row>
    <row r="59" spans="1:23" x14ac:dyDescent="0.15">
      <c r="A59" s="139" t="s">
        <v>326</v>
      </c>
      <c r="B59" s="144" t="s">
        <v>384</v>
      </c>
      <c r="C59" s="140" t="str">
        <f>VLOOKUP(A59,男子中量級,2,FALSE)</f>
        <v>酒本　純翠</v>
      </c>
      <c r="D59" s="140" t="str">
        <f>VLOOKUP(A59,男子中量級,3,FALSE)</f>
        <v>法政大学第二</v>
      </c>
      <c r="E59" s="140" t="str">
        <f>VLOOKUP(A59,男子中量級,4,FALSE)</f>
        <v>神奈川</v>
      </c>
      <c r="F59" s="145"/>
      <c r="G59" s="145" t="s">
        <v>377</v>
      </c>
      <c r="H59" s="140" t="s">
        <v>384</v>
      </c>
      <c r="I59" s="140" t="str">
        <f>VLOOKUP(G59,男子中量級,2,FALSE)</f>
        <v>菅谷　斗夢</v>
      </c>
      <c r="J59" s="140" t="str">
        <f>VLOOKUP(G59,男子中量級,3,FALSE)</f>
        <v>東洋大学附属牛久</v>
      </c>
      <c r="K59" s="146" t="str">
        <f>VLOOKUP(G59,男子中量級,4,FALSE)</f>
        <v>茨城</v>
      </c>
      <c r="M59" s="139" t="s">
        <v>324</v>
      </c>
      <c r="N59" s="144" t="s">
        <v>384</v>
      </c>
      <c r="O59" s="140" t="str">
        <f>VLOOKUP(M59,女子中量級,2,FALSE)</f>
        <v>板山　あいす</v>
      </c>
      <c r="P59" s="140" t="str">
        <f>VLOOKUP(M59,女子中量級,3,FALSE)</f>
        <v>光明学園相模原</v>
      </c>
      <c r="Q59" s="140" t="str">
        <f>VLOOKUP(M59,女子中量級,4,FALSE)</f>
        <v>神奈川</v>
      </c>
      <c r="R59" s="145"/>
      <c r="S59" s="145" t="s">
        <v>377</v>
      </c>
      <c r="T59" s="140" t="s">
        <v>384</v>
      </c>
      <c r="U59" s="140" t="str">
        <f>VLOOKUP(S59,女子中量級,2,FALSE)</f>
        <v>藤平　梨沙</v>
      </c>
      <c r="V59" s="140" t="str">
        <f>VLOOKUP(S59,女子中量級,3,FALSE)</f>
        <v>花咲徳栄</v>
      </c>
      <c r="W59" s="146" t="str">
        <f>VLOOKUP(S59,女子中量級,4,FALSE)</f>
        <v>埼玉</v>
      </c>
    </row>
    <row r="60" spans="1:23" x14ac:dyDescent="0.15">
      <c r="B60" s="147"/>
      <c r="C60" s="145"/>
      <c r="D60" s="145"/>
      <c r="E60" s="145"/>
      <c r="F60" s="145"/>
      <c r="G60" s="145"/>
      <c r="H60" s="145"/>
      <c r="I60" s="145"/>
      <c r="J60" s="145"/>
      <c r="K60" s="148"/>
      <c r="N60" s="147"/>
      <c r="O60" s="145"/>
      <c r="P60" s="145"/>
      <c r="Q60" s="145"/>
      <c r="R60" s="145"/>
      <c r="S60" s="145"/>
      <c r="T60" s="145"/>
      <c r="U60" s="145"/>
      <c r="V60" s="145"/>
      <c r="W60" s="148"/>
    </row>
    <row r="61" spans="1:23" x14ac:dyDescent="0.15">
      <c r="B61" s="144" t="s">
        <v>372</v>
      </c>
      <c r="C61" s="140" t="s">
        <v>303</v>
      </c>
      <c r="D61" s="140" t="s">
        <v>17</v>
      </c>
      <c r="E61" s="140" t="s">
        <v>92</v>
      </c>
      <c r="F61" s="145"/>
      <c r="G61" s="145"/>
      <c r="H61" s="145"/>
      <c r="I61" s="145"/>
      <c r="J61" s="145"/>
      <c r="K61" s="148"/>
      <c r="N61" s="144" t="s">
        <v>372</v>
      </c>
      <c r="O61" s="140" t="s">
        <v>303</v>
      </c>
      <c r="P61" s="140" t="s">
        <v>17</v>
      </c>
      <c r="Q61" s="140" t="s">
        <v>92</v>
      </c>
      <c r="R61" s="145"/>
      <c r="S61" s="145"/>
      <c r="T61" s="145"/>
      <c r="U61" s="145"/>
      <c r="V61" s="145"/>
      <c r="W61" s="148"/>
    </row>
    <row r="62" spans="1:23" ht="12.75" thickBot="1" x14ac:dyDescent="0.2">
      <c r="A62" s="139" t="s">
        <v>350</v>
      </c>
      <c r="B62" s="149" t="s">
        <v>383</v>
      </c>
      <c r="C62" s="150" t="str">
        <f>VLOOKUP(A62,男子中量級,2,FALSE)</f>
        <v>山口　隼人</v>
      </c>
      <c r="D62" s="150" t="str">
        <f>VLOOKUP(A62,男子中量級,3,FALSE)</f>
        <v>花咲徳栄</v>
      </c>
      <c r="E62" s="150" t="str">
        <f>VLOOKUP(A62,男子中量級,4,FALSE)</f>
        <v>埼玉</v>
      </c>
      <c r="F62" s="151"/>
      <c r="G62" s="151"/>
      <c r="H62" s="151"/>
      <c r="I62" s="151"/>
      <c r="J62" s="151"/>
      <c r="K62" s="152"/>
      <c r="M62" s="139" t="s">
        <v>421</v>
      </c>
      <c r="N62" s="149" t="s">
        <v>383</v>
      </c>
      <c r="O62" s="150" t="str">
        <f>VLOOKUP(M62,女子中量級,2,FALSE)</f>
        <v>関塚　佳代</v>
      </c>
      <c r="P62" s="150" t="str">
        <f>VLOOKUP(M62,女子中量級,3,FALSE)</f>
        <v>高崎商科大学附属</v>
      </c>
      <c r="Q62" s="150" t="str">
        <f>VLOOKUP(M62,女子中量級,4,FALSE)</f>
        <v>群馬</v>
      </c>
      <c r="R62" s="151"/>
      <c r="S62" s="151"/>
      <c r="T62" s="151"/>
      <c r="U62" s="151"/>
      <c r="V62" s="151"/>
      <c r="W62" s="152"/>
    </row>
    <row r="63" spans="1:23" ht="12.75" thickBot="1" x14ac:dyDescent="0.2"/>
    <row r="64" spans="1:23" x14ac:dyDescent="0.15">
      <c r="B64" s="141" t="s">
        <v>382</v>
      </c>
      <c r="C64" s="155" t="s">
        <v>388</v>
      </c>
      <c r="D64" s="142"/>
      <c r="E64" s="142"/>
      <c r="F64" s="142"/>
      <c r="G64" s="142"/>
      <c r="H64" s="142"/>
      <c r="I64" s="142"/>
      <c r="J64" s="142"/>
      <c r="K64" s="143"/>
      <c r="N64" s="141" t="s">
        <v>385</v>
      </c>
      <c r="O64" s="155" t="s">
        <v>391</v>
      </c>
      <c r="P64" s="142"/>
      <c r="Q64" s="142"/>
      <c r="R64" s="142"/>
      <c r="S64" s="142"/>
      <c r="T64" s="142"/>
      <c r="U64" s="142"/>
      <c r="V64" s="142"/>
      <c r="W64" s="143"/>
    </row>
    <row r="65" spans="1:23" x14ac:dyDescent="0.15">
      <c r="B65" s="144" t="s">
        <v>370</v>
      </c>
      <c r="C65" s="140" t="s">
        <v>303</v>
      </c>
      <c r="D65" s="140" t="s">
        <v>17</v>
      </c>
      <c r="E65" s="140" t="s">
        <v>92</v>
      </c>
      <c r="F65" s="145"/>
      <c r="G65" s="145"/>
      <c r="H65" s="140" t="s">
        <v>371</v>
      </c>
      <c r="I65" s="140" t="s">
        <v>303</v>
      </c>
      <c r="J65" s="140" t="s">
        <v>17</v>
      </c>
      <c r="K65" s="146" t="s">
        <v>92</v>
      </c>
      <c r="N65" s="144" t="s">
        <v>370</v>
      </c>
      <c r="O65" s="140" t="s">
        <v>303</v>
      </c>
      <c r="P65" s="140" t="s">
        <v>17</v>
      </c>
      <c r="Q65" s="140" t="s">
        <v>92</v>
      </c>
      <c r="R65" s="145"/>
      <c r="S65" s="145"/>
      <c r="T65" s="140" t="s">
        <v>371</v>
      </c>
      <c r="U65" s="140" t="s">
        <v>303</v>
      </c>
      <c r="V65" s="140" t="s">
        <v>17</v>
      </c>
      <c r="W65" s="146" t="s">
        <v>92</v>
      </c>
    </row>
    <row r="66" spans="1:23" x14ac:dyDescent="0.15">
      <c r="A66" s="139" t="s">
        <v>326</v>
      </c>
      <c r="B66" s="144" t="s">
        <v>383</v>
      </c>
      <c r="C66" s="140" t="str">
        <f>VLOOKUP(A66,男子重量級,2,FALSE)</f>
        <v>松崎　大将</v>
      </c>
      <c r="D66" s="140" t="str">
        <f>VLOOKUP(A66,男子重量級,3,FALSE)</f>
        <v>拓殖大学紅陵</v>
      </c>
      <c r="E66" s="140" t="str">
        <f>VLOOKUP(A66,男子重量級,4,FALSE)</f>
        <v>千葉</v>
      </c>
      <c r="F66" s="145"/>
      <c r="G66" s="145" t="s">
        <v>328</v>
      </c>
      <c r="H66" s="140" t="s">
        <v>383</v>
      </c>
      <c r="I66" s="140" t="str">
        <f>VLOOKUP(G66,男子重量級,2,FALSE)</f>
        <v>平野　幹人</v>
      </c>
      <c r="J66" s="140" t="str">
        <f>VLOOKUP(G66,男子重量級,3,FALSE)</f>
        <v>高崎商業</v>
      </c>
      <c r="K66" s="146" t="str">
        <f>VLOOKUP(G66,男子重量級,4,FALSE)</f>
        <v>群馬</v>
      </c>
      <c r="M66" s="139" t="s">
        <v>324</v>
      </c>
      <c r="N66" s="144" t="s">
        <v>383</v>
      </c>
      <c r="O66" s="140" t="str">
        <f>VLOOKUP(M66,女子重量級,2,FALSE)</f>
        <v>鈴木　香穂</v>
      </c>
      <c r="P66" s="140" t="str">
        <f>VLOOKUP(M66,女子重量級,3,FALSE)</f>
        <v>秀明八千代</v>
      </c>
      <c r="Q66" s="140" t="str">
        <f>VLOOKUP(M66,女子重量級,4,FALSE)</f>
        <v>千葉</v>
      </c>
      <c r="R66" s="145"/>
      <c r="S66" s="145" t="s">
        <v>377</v>
      </c>
      <c r="T66" s="140" t="s">
        <v>383</v>
      </c>
      <c r="U66" s="140" t="str">
        <f>VLOOKUP(S66,女子重量級,2,FALSE)</f>
        <v>篠原　鈴乃</v>
      </c>
      <c r="V66" s="140" t="str">
        <f>VLOOKUP(S66,女子重量級,3,FALSE)</f>
        <v>東洋大学附属牛久</v>
      </c>
      <c r="W66" s="146" t="str">
        <f>VLOOKUP(S66,女子重量級,4,FALSE)</f>
        <v>茨城</v>
      </c>
    </row>
    <row r="67" spans="1:23" x14ac:dyDescent="0.15">
      <c r="A67" s="139" t="s">
        <v>324</v>
      </c>
      <c r="B67" s="144" t="s">
        <v>384</v>
      </c>
      <c r="C67" s="140" t="str">
        <f>VLOOKUP(A67,男子重量級,2,FALSE)</f>
        <v>飯田　　陸</v>
      </c>
      <c r="D67" s="140" t="str">
        <f>VLOOKUP(A67,男子重量級,3,FALSE)</f>
        <v>保善</v>
      </c>
      <c r="E67" s="140" t="str">
        <f>VLOOKUP(A67,男子重量級,4,FALSE)</f>
        <v>東京</v>
      </c>
      <c r="F67" s="145"/>
      <c r="G67" s="145" t="s">
        <v>327</v>
      </c>
      <c r="H67" s="140" t="s">
        <v>384</v>
      </c>
      <c r="I67" s="140" t="str">
        <f>VLOOKUP(G67,男子重量級,2,FALSE)</f>
        <v>神尾　武志</v>
      </c>
      <c r="J67" s="140" t="str">
        <f>VLOOKUP(G67,男子重量級,3,FALSE)</f>
        <v>花咲徳栄</v>
      </c>
      <c r="K67" s="146" t="str">
        <f>VLOOKUP(G67,男子重量級,4,FALSE)</f>
        <v>埼玉</v>
      </c>
      <c r="M67" s="139" t="s">
        <v>326</v>
      </c>
      <c r="N67" s="144" t="s">
        <v>384</v>
      </c>
      <c r="O67" s="140" t="str">
        <f>VLOOKUP(M67,女子重量級,2,FALSE)</f>
        <v>古怒田　桜子</v>
      </c>
      <c r="P67" s="140" t="str">
        <f>VLOOKUP(M67,女子重量級,3,FALSE)</f>
        <v>光明学園相模原</v>
      </c>
      <c r="Q67" s="140" t="str">
        <f>VLOOKUP(M67,女子重量級,4,FALSE)</f>
        <v>神奈川</v>
      </c>
      <c r="R67" s="145"/>
      <c r="S67" s="145" t="s">
        <v>350</v>
      </c>
      <c r="T67" s="140" t="s">
        <v>384</v>
      </c>
      <c r="U67" s="140" t="str">
        <f>VLOOKUP(S67,女子重量級,2,FALSE)</f>
        <v>秋元　　怜</v>
      </c>
      <c r="V67" s="140" t="str">
        <f>VLOOKUP(S67,女子重量級,3,FALSE)</f>
        <v>栄北</v>
      </c>
      <c r="W67" s="146" t="str">
        <f>VLOOKUP(S67,女子重量級,4,FALSE)</f>
        <v>埼玉</v>
      </c>
    </row>
    <row r="68" spans="1:23" x14ac:dyDescent="0.15">
      <c r="B68" s="147"/>
      <c r="C68" s="145"/>
      <c r="D68" s="145"/>
      <c r="E68" s="145"/>
      <c r="F68" s="145"/>
      <c r="G68" s="145"/>
      <c r="H68" s="145"/>
      <c r="I68" s="145"/>
      <c r="J68" s="145"/>
      <c r="K68" s="148"/>
      <c r="N68" s="147"/>
      <c r="O68" s="145"/>
      <c r="P68" s="145"/>
      <c r="Q68" s="145"/>
      <c r="R68" s="145"/>
      <c r="S68" s="145"/>
      <c r="T68" s="145"/>
      <c r="U68" s="145"/>
      <c r="V68" s="145"/>
      <c r="W68" s="148"/>
    </row>
    <row r="69" spans="1:23" x14ac:dyDescent="0.15">
      <c r="B69" s="144" t="s">
        <v>372</v>
      </c>
      <c r="C69" s="140" t="s">
        <v>303</v>
      </c>
      <c r="D69" s="140" t="s">
        <v>17</v>
      </c>
      <c r="E69" s="140" t="s">
        <v>92</v>
      </c>
      <c r="F69" s="145"/>
      <c r="G69" s="145"/>
      <c r="H69" s="145"/>
      <c r="I69" s="145"/>
      <c r="J69" s="145"/>
      <c r="K69" s="148"/>
      <c r="N69" s="144" t="s">
        <v>372</v>
      </c>
      <c r="O69" s="140" t="s">
        <v>303</v>
      </c>
      <c r="P69" s="140" t="s">
        <v>17</v>
      </c>
      <c r="Q69" s="140" t="s">
        <v>92</v>
      </c>
      <c r="R69" s="145"/>
      <c r="S69" s="145"/>
      <c r="T69" s="145"/>
      <c r="U69" s="145"/>
      <c r="V69" s="145"/>
      <c r="W69" s="148"/>
    </row>
    <row r="70" spans="1:23" ht="12.75" thickBot="1" x14ac:dyDescent="0.2">
      <c r="A70" s="139" t="s">
        <v>420</v>
      </c>
      <c r="B70" s="149" t="s">
        <v>383</v>
      </c>
      <c r="C70" s="150" t="str">
        <f>VLOOKUP(A70,男子重量級,2,FALSE)</f>
        <v>河村　享佑</v>
      </c>
      <c r="D70" s="150" t="str">
        <f>VLOOKUP(A70,男子重量級,3,FALSE)</f>
        <v>日本航空</v>
      </c>
      <c r="E70" s="150" t="str">
        <f>VLOOKUP(A70,男子重量級,4,FALSE)</f>
        <v>山梨</v>
      </c>
      <c r="F70" s="151"/>
      <c r="G70" s="151"/>
      <c r="H70" s="151"/>
      <c r="I70" s="151"/>
      <c r="J70" s="151"/>
      <c r="K70" s="152"/>
      <c r="M70" s="139" t="s">
        <v>377</v>
      </c>
      <c r="N70" s="149" t="s">
        <v>383</v>
      </c>
      <c r="O70" s="150" t="str">
        <f>VLOOKUP(M70,女子重量級,2,FALSE)</f>
        <v>篠原　鈴乃</v>
      </c>
      <c r="P70" s="150" t="str">
        <f>VLOOKUP(M70,女子重量級,3,FALSE)</f>
        <v>東洋大学附属牛久</v>
      </c>
      <c r="Q70" s="150" t="str">
        <f>VLOOKUP(M70,女子重量級,4,FALSE)</f>
        <v>茨城</v>
      </c>
      <c r="R70" s="151"/>
      <c r="S70" s="151"/>
      <c r="T70" s="151"/>
      <c r="U70" s="151"/>
      <c r="V70" s="151"/>
      <c r="W70" s="152"/>
    </row>
    <row r="71" spans="1:23" ht="12.75" thickBot="1" x14ac:dyDescent="0.2"/>
    <row r="72" spans="1:23" x14ac:dyDescent="0.15">
      <c r="B72" s="198" t="s">
        <v>322</v>
      </c>
      <c r="C72" s="199"/>
      <c r="D72" s="199"/>
      <c r="E72" s="199"/>
      <c r="F72" s="199"/>
      <c r="G72" s="199"/>
      <c r="H72" s="199"/>
      <c r="I72" s="199"/>
      <c r="J72" s="200"/>
      <c r="N72" s="198" t="s">
        <v>323</v>
      </c>
      <c r="O72" s="199"/>
      <c r="P72" s="199"/>
      <c r="Q72" s="199"/>
      <c r="R72" s="199"/>
      <c r="S72" s="199"/>
      <c r="T72" s="199"/>
      <c r="U72" s="199"/>
      <c r="V72" s="200"/>
    </row>
    <row r="73" spans="1:23" x14ac:dyDescent="0.15">
      <c r="B73" s="201" t="s">
        <v>370</v>
      </c>
      <c r="C73" s="140" t="s">
        <v>17</v>
      </c>
      <c r="D73" s="140" t="s">
        <v>92</v>
      </c>
      <c r="E73" s="145"/>
      <c r="F73" s="145"/>
      <c r="G73" s="145"/>
      <c r="H73" s="140" t="s">
        <v>371</v>
      </c>
      <c r="I73" s="140" t="s">
        <v>17</v>
      </c>
      <c r="J73" s="202" t="s">
        <v>92</v>
      </c>
      <c r="N73" s="201" t="s">
        <v>370</v>
      </c>
      <c r="O73" s="140" t="s">
        <v>17</v>
      </c>
      <c r="P73" s="140" t="s">
        <v>92</v>
      </c>
      <c r="Q73" s="145"/>
      <c r="R73" s="145"/>
      <c r="S73" s="145"/>
      <c r="T73" s="140" t="s">
        <v>371</v>
      </c>
      <c r="U73" s="140" t="s">
        <v>17</v>
      </c>
      <c r="V73" s="202" t="s">
        <v>92</v>
      </c>
    </row>
    <row r="74" spans="1:23" x14ac:dyDescent="0.15">
      <c r="A74" s="139" t="s">
        <v>333</v>
      </c>
      <c r="B74" s="201" t="s">
        <v>383</v>
      </c>
      <c r="C74" s="140" t="str">
        <f>VLOOKUP(A74,男子団体組手,2,FALSE)</f>
        <v>秀明八千代</v>
      </c>
      <c r="D74" s="140" t="str">
        <f>VLOOKUP(A74,男子団体組手,3,FALSE)</f>
        <v>千葉</v>
      </c>
      <c r="E74" s="145"/>
      <c r="F74" s="145"/>
      <c r="G74" s="145" t="s">
        <v>328</v>
      </c>
      <c r="H74" s="140" t="s">
        <v>383</v>
      </c>
      <c r="I74" s="140" t="str">
        <f>VLOOKUP(G74,男子団体組手,2,FALSE)</f>
        <v>花咲徳栄</v>
      </c>
      <c r="J74" s="202" t="str">
        <f>VLOOKUP(G74,男子団体組手,3,FALSE)</f>
        <v>埼玉</v>
      </c>
      <c r="M74" s="139" t="s">
        <v>333</v>
      </c>
      <c r="N74" s="201" t="s">
        <v>383</v>
      </c>
      <c r="O74" s="140" t="str">
        <f>VLOOKUP(M74,女子団体組手,2,FALSE)</f>
        <v>光明学園相模原</v>
      </c>
      <c r="P74" s="140" t="str">
        <f>VLOOKUP(M74,女子団体組手,3,FALSE)</f>
        <v>神奈川</v>
      </c>
      <c r="Q74" s="145"/>
      <c r="R74" s="145"/>
      <c r="S74" s="145" t="s">
        <v>328</v>
      </c>
      <c r="T74" s="140" t="s">
        <v>383</v>
      </c>
      <c r="U74" s="140" t="str">
        <f>VLOOKUP(S74,女子団体組手,2,FALSE)</f>
        <v>花咲徳栄</v>
      </c>
      <c r="V74" s="202" t="str">
        <f>VLOOKUP(S74,女子団体組手,3,FALSE)</f>
        <v>埼玉</v>
      </c>
    </row>
    <row r="75" spans="1:23" x14ac:dyDescent="0.15">
      <c r="A75" s="139" t="s">
        <v>324</v>
      </c>
      <c r="B75" s="201" t="s">
        <v>384</v>
      </c>
      <c r="C75" s="140" t="str">
        <f>VLOOKUP(A75,男子団体組手,2,FALSE)</f>
        <v>拓殖大学紅陵</v>
      </c>
      <c r="D75" s="140" t="str">
        <f>VLOOKUP(A75,男子団体組手,3,FALSE)</f>
        <v>千葉</v>
      </c>
      <c r="E75" s="145"/>
      <c r="F75" s="145"/>
      <c r="G75" s="145" t="s">
        <v>329</v>
      </c>
      <c r="H75" s="140" t="s">
        <v>384</v>
      </c>
      <c r="I75" s="140" t="str">
        <f>VLOOKUP(G75,男子団体組手,2,FALSE)</f>
        <v>東洋大学附属牛久</v>
      </c>
      <c r="J75" s="202" t="str">
        <f>VLOOKUP(G75,男子団体組手,3,FALSE)</f>
        <v>茨城</v>
      </c>
      <c r="M75" s="139" t="s">
        <v>326</v>
      </c>
      <c r="N75" s="201" t="s">
        <v>384</v>
      </c>
      <c r="O75" s="140" t="str">
        <f>VLOOKUP(M75,女子団体組手,2,FALSE)</f>
        <v>秀明八千代</v>
      </c>
      <c r="P75" s="140" t="str">
        <f>VLOOKUP(M75,女子団体組手,3,FALSE)</f>
        <v>千葉</v>
      </c>
      <c r="Q75" s="145"/>
      <c r="R75" s="145"/>
      <c r="S75" s="145" t="s">
        <v>330</v>
      </c>
      <c r="T75" s="140" t="s">
        <v>384</v>
      </c>
      <c r="U75" s="140" t="str">
        <f>VLOOKUP(S75,女子団体組手,2,FALSE)</f>
        <v>埼玉栄</v>
      </c>
      <c r="V75" s="202" t="str">
        <f>VLOOKUP(S75,女子団体組手,3,FALSE)</f>
        <v>埼玉</v>
      </c>
    </row>
    <row r="76" spans="1:23" x14ac:dyDescent="0.15">
      <c r="A76" s="139" t="s">
        <v>438</v>
      </c>
      <c r="B76" s="201" t="s">
        <v>369</v>
      </c>
      <c r="C76" s="140" t="str">
        <f>VLOOKUP(A76,男子団体組手,2,FALSE)</f>
        <v>横浜創学館</v>
      </c>
      <c r="D76" s="140" t="str">
        <f>VLOOKUP(A76,男子団体組手,3,FALSE)</f>
        <v>神奈川</v>
      </c>
      <c r="E76" s="145"/>
      <c r="F76" s="145"/>
      <c r="G76" s="145" t="s">
        <v>440</v>
      </c>
      <c r="H76" s="140" t="s">
        <v>369</v>
      </c>
      <c r="I76" s="140" t="str">
        <f>VLOOKUP(G76,男子団体組手,2,FALSE)</f>
        <v>高崎商科大学附属</v>
      </c>
      <c r="J76" s="202" t="str">
        <f>VLOOKUP(G76,男子団体組手,3,FALSE)</f>
        <v>群馬</v>
      </c>
      <c r="M76" s="139" t="s">
        <v>442</v>
      </c>
      <c r="N76" s="201" t="s">
        <v>369</v>
      </c>
      <c r="O76" s="140" t="str">
        <f>VLOOKUP(M76,女子団体組手,2,FALSE)</f>
        <v>横浜創学館</v>
      </c>
      <c r="P76" s="140" t="str">
        <f>VLOOKUP(M76,女子団体組手,3,FALSE)</f>
        <v>神奈川</v>
      </c>
      <c r="Q76" s="145"/>
      <c r="R76" s="145"/>
      <c r="S76" s="145" t="s">
        <v>443</v>
      </c>
      <c r="T76" s="140" t="s">
        <v>369</v>
      </c>
      <c r="U76" s="140" t="str">
        <f>VLOOKUP(S76,女子団体組手,2,FALSE)</f>
        <v>高崎商科大学附属</v>
      </c>
      <c r="V76" s="202" t="str">
        <f>VLOOKUP(S76,女子団体組手,3,FALSE)</f>
        <v>群馬</v>
      </c>
    </row>
    <row r="77" spans="1:23" x14ac:dyDescent="0.15">
      <c r="A77" s="139" t="s">
        <v>439</v>
      </c>
      <c r="B77" s="201" t="s">
        <v>369</v>
      </c>
      <c r="C77" s="140" t="str">
        <f>VLOOKUP(A77,男子団体組手,2,FALSE)</f>
        <v>光明学園相模原</v>
      </c>
      <c r="D77" s="140" t="str">
        <f>VLOOKUP(A77,男子団体組手,3,FALSE)</f>
        <v>神奈川</v>
      </c>
      <c r="E77" s="145"/>
      <c r="F77" s="145"/>
      <c r="G77" s="145" t="s">
        <v>441</v>
      </c>
      <c r="H77" s="140" t="s">
        <v>369</v>
      </c>
      <c r="I77" s="140" t="str">
        <f>VLOOKUP(G77,男子団体組手,2,FALSE)</f>
        <v>埼玉栄</v>
      </c>
      <c r="J77" s="202" t="str">
        <f>VLOOKUP(G77,男子団体組手,3,FALSE)</f>
        <v>埼玉</v>
      </c>
      <c r="M77" s="139" t="s">
        <v>439</v>
      </c>
      <c r="N77" s="201" t="s">
        <v>369</v>
      </c>
      <c r="O77" s="140" t="str">
        <f>VLOOKUP(M77,女子団体組手,2,FALSE)</f>
        <v>拓殖大学紅陵</v>
      </c>
      <c r="P77" s="140" t="str">
        <f>VLOOKUP(M77,女子団体組手,3,FALSE)</f>
        <v>千葉</v>
      </c>
      <c r="Q77" s="145"/>
      <c r="R77" s="145"/>
      <c r="S77" s="145" t="s">
        <v>444</v>
      </c>
      <c r="T77" s="140" t="s">
        <v>369</v>
      </c>
      <c r="U77" s="140" t="str">
        <f>VLOOKUP(S77,女子団体組手,2,FALSE)</f>
        <v>作新学院</v>
      </c>
      <c r="V77" s="202" t="str">
        <f>VLOOKUP(S77,女子団体組手,3,FALSE)</f>
        <v>栃木</v>
      </c>
    </row>
    <row r="78" spans="1:23" x14ac:dyDescent="0.15">
      <c r="B78" s="203"/>
      <c r="C78" s="145"/>
      <c r="D78" s="145"/>
      <c r="E78" s="145"/>
      <c r="F78" s="145"/>
      <c r="G78" s="145"/>
      <c r="H78" s="145"/>
      <c r="I78" s="145"/>
      <c r="J78" s="204"/>
      <c r="N78" s="203"/>
      <c r="O78" s="145"/>
      <c r="P78" s="145"/>
      <c r="Q78" s="145"/>
      <c r="R78" s="145"/>
      <c r="S78" s="145"/>
      <c r="T78" s="145"/>
      <c r="U78" s="145"/>
      <c r="V78" s="204"/>
    </row>
    <row r="79" spans="1:23" x14ac:dyDescent="0.15">
      <c r="B79" s="201" t="s">
        <v>372</v>
      </c>
      <c r="C79" s="140" t="s">
        <v>17</v>
      </c>
      <c r="D79" s="140" t="s">
        <v>92</v>
      </c>
      <c r="E79" s="145"/>
      <c r="F79" s="145"/>
      <c r="G79" s="145"/>
      <c r="H79" s="145"/>
      <c r="I79" s="145"/>
      <c r="J79" s="204"/>
      <c r="N79" s="201" t="s">
        <v>372</v>
      </c>
      <c r="O79" s="140" t="s">
        <v>17</v>
      </c>
      <c r="P79" s="140" t="s">
        <v>92</v>
      </c>
      <c r="Q79" s="145"/>
      <c r="R79" s="145"/>
      <c r="S79" s="145"/>
      <c r="T79" s="145"/>
      <c r="U79" s="145"/>
      <c r="V79" s="204"/>
    </row>
    <row r="80" spans="1:23" ht="12.75" thickBot="1" x14ac:dyDescent="0.2">
      <c r="A80" s="139" t="s">
        <v>328</v>
      </c>
      <c r="B80" s="205" t="s">
        <v>383</v>
      </c>
      <c r="C80" s="206" t="str">
        <f>VLOOKUP(A80,男子団体組手,2,FALSE)</f>
        <v>花咲徳栄</v>
      </c>
      <c r="D80" s="206" t="str">
        <f>VLOOKUP(A80,男子団体組手,3,FALSE)</f>
        <v>埼玉</v>
      </c>
      <c r="E80" s="207"/>
      <c r="F80" s="207"/>
      <c r="G80" s="207"/>
      <c r="H80" s="207"/>
      <c r="I80" s="207"/>
      <c r="J80" s="208"/>
      <c r="M80" s="139" t="s">
        <v>328</v>
      </c>
      <c r="N80" s="205" t="s">
        <v>383</v>
      </c>
      <c r="O80" s="206" t="str">
        <f>VLOOKUP(M80,女子団体組手,2,FALSE)</f>
        <v>花咲徳栄</v>
      </c>
      <c r="P80" s="206" t="str">
        <f>VLOOKUP(M80,女子団体組手,3,FALSE)</f>
        <v>埼玉</v>
      </c>
      <c r="Q80" s="207"/>
      <c r="R80" s="207"/>
      <c r="S80" s="207"/>
      <c r="T80" s="207"/>
      <c r="U80" s="207"/>
      <c r="V80" s="208"/>
    </row>
  </sheetData>
  <mergeCells count="2">
    <mergeCell ref="B1:L2"/>
    <mergeCell ref="B44:L4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U63"/>
  <sheetViews>
    <sheetView zoomScaleNormal="100" zoomScaleSheetLayoutView="100" workbookViewId="0">
      <selection activeCell="B75" sqref="B75"/>
    </sheetView>
  </sheetViews>
  <sheetFormatPr defaultColWidth="10.28515625" defaultRowHeight="13.5" customHeight="1" x14ac:dyDescent="0.15"/>
  <cols>
    <col min="1" max="1" width="5.28515625" style="17" customWidth="1"/>
    <col min="2" max="2" width="6.7109375" style="17" customWidth="1"/>
    <col min="3" max="3" width="17.140625" style="18" customWidth="1"/>
    <col min="4" max="4" width="20" style="18" customWidth="1"/>
    <col min="5" max="5" width="8.7109375" style="18" customWidth="1"/>
    <col min="6" max="6" width="2.85546875" style="17" customWidth="1"/>
    <col min="7" max="16384" width="10.28515625" style="17"/>
  </cols>
  <sheetData>
    <row r="1" spans="1:19" ht="13.5" customHeight="1" x14ac:dyDescent="0.15">
      <c r="A1" s="254" t="s">
        <v>88</v>
      </c>
      <c r="B1" s="254"/>
      <c r="C1" s="254"/>
      <c r="D1" s="254"/>
      <c r="E1" s="254"/>
      <c r="F1" s="254"/>
      <c r="G1" s="254"/>
      <c r="H1" s="254"/>
      <c r="I1" s="254"/>
      <c r="J1" s="254"/>
      <c r="K1" s="32"/>
      <c r="L1" s="32"/>
    </row>
    <row r="2" spans="1:19" ht="13.5" customHeight="1" x14ac:dyDescent="0.15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32"/>
      <c r="L2" s="32"/>
    </row>
    <row r="3" spans="1:19" ht="13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32"/>
      <c r="L3" s="32"/>
    </row>
    <row r="4" spans="1:19" ht="13.5" customHeight="1" x14ac:dyDescent="0.15">
      <c r="A4" s="265" t="s">
        <v>125</v>
      </c>
      <c r="B4" s="265"/>
      <c r="C4" s="265"/>
      <c r="J4" s="20"/>
    </row>
    <row r="5" spans="1:19" ht="13.5" customHeight="1" x14ac:dyDescent="0.15">
      <c r="A5" s="265"/>
      <c r="B5" s="265"/>
      <c r="C5" s="265"/>
      <c r="J5" s="20"/>
    </row>
    <row r="6" spans="1:19" ht="13.5" customHeight="1" x14ac:dyDescent="0.15">
      <c r="A6" s="19"/>
      <c r="B6" s="58" t="s">
        <v>296</v>
      </c>
      <c r="C6" s="37" t="s">
        <v>0</v>
      </c>
      <c r="D6" s="38" t="s">
        <v>1</v>
      </c>
      <c r="E6" s="39" t="s">
        <v>2</v>
      </c>
      <c r="F6" s="69"/>
      <c r="J6" s="20"/>
    </row>
    <row r="7" spans="1:19" ht="13.5" customHeight="1" thickBot="1" x14ac:dyDescent="0.2">
      <c r="A7" s="363"/>
      <c r="B7" s="283">
        <v>1</v>
      </c>
      <c r="C7" s="365" t="s">
        <v>255</v>
      </c>
      <c r="D7" s="377" t="s">
        <v>196</v>
      </c>
      <c r="E7" s="369" t="s">
        <v>184</v>
      </c>
      <c r="F7" s="308">
        <v>1</v>
      </c>
      <c r="G7" s="160"/>
      <c r="J7" s="20"/>
    </row>
    <row r="8" spans="1:19" ht="13.5" customHeight="1" thickTop="1" thickBot="1" x14ac:dyDescent="0.2">
      <c r="A8" s="363"/>
      <c r="B8" s="364"/>
      <c r="C8" s="365"/>
      <c r="D8" s="378"/>
      <c r="E8" s="370"/>
      <c r="F8" s="309"/>
      <c r="G8" s="270" t="s">
        <v>41</v>
      </c>
      <c r="H8" s="167">
        <v>4</v>
      </c>
      <c r="J8" s="20"/>
    </row>
    <row r="9" spans="1:19" ht="13.5" customHeight="1" thickTop="1" thickBot="1" x14ac:dyDescent="0.2">
      <c r="A9" s="363"/>
      <c r="B9" s="283">
        <v>2</v>
      </c>
      <c r="C9" s="402" t="s">
        <v>256</v>
      </c>
      <c r="D9" s="377" t="s">
        <v>202</v>
      </c>
      <c r="E9" s="369" t="s">
        <v>186</v>
      </c>
      <c r="F9" s="308">
        <v>2</v>
      </c>
      <c r="G9" s="359"/>
      <c r="H9" s="159">
        <v>1</v>
      </c>
      <c r="I9" s="168"/>
      <c r="J9" s="20"/>
    </row>
    <row r="10" spans="1:19" ht="13.5" customHeight="1" thickBot="1" x14ac:dyDescent="0.2">
      <c r="A10" s="363"/>
      <c r="B10" s="364"/>
      <c r="C10" s="362"/>
      <c r="D10" s="378"/>
      <c r="E10" s="370"/>
      <c r="F10" s="309"/>
      <c r="G10" s="43"/>
      <c r="H10" s="267" t="s">
        <v>46</v>
      </c>
      <c r="I10" s="162">
        <v>2</v>
      </c>
      <c r="J10" s="20"/>
    </row>
    <row r="11" spans="1:19" ht="13.5" customHeight="1" thickTop="1" thickBot="1" x14ac:dyDescent="0.2">
      <c r="A11" s="363"/>
      <c r="B11" s="283">
        <v>3</v>
      </c>
      <c r="C11" s="402" t="s">
        <v>257</v>
      </c>
      <c r="D11" s="377" t="s">
        <v>227</v>
      </c>
      <c r="E11" s="369" t="s">
        <v>183</v>
      </c>
      <c r="F11" s="308">
        <v>3</v>
      </c>
      <c r="G11" s="171"/>
      <c r="H11" s="321"/>
      <c r="I11" s="172">
        <v>0</v>
      </c>
      <c r="J11" s="20"/>
    </row>
    <row r="12" spans="1:19" ht="13.5" customHeight="1" thickTop="1" thickBot="1" x14ac:dyDescent="0.2">
      <c r="A12" s="363"/>
      <c r="B12" s="364"/>
      <c r="C12" s="362"/>
      <c r="D12" s="378"/>
      <c r="E12" s="370"/>
      <c r="F12" s="309"/>
      <c r="G12" s="270" t="s">
        <v>42</v>
      </c>
      <c r="H12" s="158">
        <v>4</v>
      </c>
      <c r="I12" s="20"/>
      <c r="J12" s="20"/>
      <c r="Q12" s="20"/>
      <c r="R12" s="20"/>
      <c r="S12" s="20"/>
    </row>
    <row r="13" spans="1:19" ht="13.5" customHeight="1" thickTop="1" thickBot="1" x14ac:dyDescent="0.2">
      <c r="A13" s="363"/>
      <c r="B13" s="283">
        <v>4</v>
      </c>
      <c r="C13" s="402" t="s">
        <v>258</v>
      </c>
      <c r="D13" s="377" t="s">
        <v>251</v>
      </c>
      <c r="E13" s="369" t="s">
        <v>185</v>
      </c>
      <c r="F13" s="308">
        <v>4</v>
      </c>
      <c r="G13" s="359"/>
      <c r="H13" s="159">
        <v>0</v>
      </c>
      <c r="I13" s="20"/>
      <c r="J13" s="20"/>
      <c r="Q13" s="20"/>
      <c r="R13" s="20"/>
    </row>
    <row r="14" spans="1:19" ht="13.5" customHeight="1" x14ac:dyDescent="0.15">
      <c r="A14" s="363"/>
      <c r="B14" s="364"/>
      <c r="C14" s="362"/>
      <c r="D14" s="378"/>
      <c r="E14" s="370"/>
      <c r="F14" s="309"/>
      <c r="I14" s="20"/>
      <c r="J14" s="20"/>
    </row>
    <row r="15" spans="1:19" ht="13.5" customHeight="1" x14ac:dyDescent="0.15">
      <c r="A15" s="19"/>
      <c r="B15" s="40"/>
      <c r="C15" s="24"/>
      <c r="D15" s="24"/>
      <c r="E15" s="24"/>
      <c r="F15" s="19"/>
      <c r="J15" s="20"/>
    </row>
    <row r="16" spans="1:19" ht="13.5" customHeight="1" x14ac:dyDescent="0.15">
      <c r="A16" s="265" t="s">
        <v>126</v>
      </c>
      <c r="B16" s="265"/>
      <c r="C16" s="265"/>
    </row>
    <row r="17" spans="1:21" ht="13.5" customHeight="1" x14ac:dyDescent="0.15">
      <c r="A17" s="265"/>
      <c r="B17" s="265"/>
      <c r="C17" s="265"/>
    </row>
    <row r="18" spans="1:21" ht="13.5" customHeight="1" x14ac:dyDescent="0.15">
      <c r="A18" s="19"/>
      <c r="B18" s="58" t="s">
        <v>296</v>
      </c>
      <c r="C18" s="37" t="s">
        <v>0</v>
      </c>
      <c r="D18" s="38" t="s">
        <v>1</v>
      </c>
      <c r="E18" s="39" t="s">
        <v>2</v>
      </c>
      <c r="F18" s="69"/>
    </row>
    <row r="19" spans="1:21" ht="13.5" customHeight="1" thickBot="1" x14ac:dyDescent="0.2">
      <c r="A19" s="363"/>
      <c r="B19" s="283">
        <v>1</v>
      </c>
      <c r="C19" s="365" t="s">
        <v>118</v>
      </c>
      <c r="D19" s="384" t="s">
        <v>214</v>
      </c>
      <c r="E19" s="369" t="s">
        <v>188</v>
      </c>
      <c r="F19" s="360">
        <v>1</v>
      </c>
    </row>
    <row r="20" spans="1:21" ht="13.5" customHeight="1" thickTop="1" thickBot="1" x14ac:dyDescent="0.2">
      <c r="A20" s="363"/>
      <c r="B20" s="364"/>
      <c r="C20" s="365"/>
      <c r="D20" s="384"/>
      <c r="E20" s="370"/>
      <c r="F20" s="361"/>
      <c r="G20" s="358" t="s">
        <v>41</v>
      </c>
      <c r="H20" s="162">
        <v>10</v>
      </c>
    </row>
    <row r="21" spans="1:21" ht="13.5" customHeight="1" thickTop="1" thickBot="1" x14ac:dyDescent="0.2">
      <c r="A21" s="363"/>
      <c r="B21" s="283">
        <v>2</v>
      </c>
      <c r="C21" s="365" t="s">
        <v>217</v>
      </c>
      <c r="D21" s="384" t="s">
        <v>218</v>
      </c>
      <c r="E21" s="369" t="s">
        <v>190</v>
      </c>
      <c r="F21" s="360">
        <v>2</v>
      </c>
      <c r="G21" s="359"/>
      <c r="H21" s="172">
        <v>1</v>
      </c>
      <c r="I21" s="168"/>
    </row>
    <row r="22" spans="1:21" ht="13.5" customHeight="1" thickBot="1" x14ac:dyDescent="0.2">
      <c r="A22" s="363"/>
      <c r="B22" s="364"/>
      <c r="C22" s="365"/>
      <c r="D22" s="384"/>
      <c r="E22" s="370"/>
      <c r="F22" s="361"/>
      <c r="G22" s="43"/>
      <c r="H22" s="267" t="s">
        <v>46</v>
      </c>
      <c r="I22" s="162" t="s">
        <v>408</v>
      </c>
      <c r="J22" s="20"/>
    </row>
    <row r="23" spans="1:21" ht="13.5" customHeight="1" thickTop="1" thickBot="1" x14ac:dyDescent="0.2">
      <c r="A23" s="363"/>
      <c r="B23" s="283">
        <v>3</v>
      </c>
      <c r="C23" s="365" t="s">
        <v>259</v>
      </c>
      <c r="D23" s="384" t="s">
        <v>216</v>
      </c>
      <c r="E23" s="369" t="s">
        <v>187</v>
      </c>
      <c r="F23" s="360">
        <v>3</v>
      </c>
      <c r="G23" s="43"/>
      <c r="H23" s="321"/>
      <c r="I23" s="172">
        <v>1</v>
      </c>
      <c r="J23" s="20"/>
    </row>
    <row r="24" spans="1:21" ht="13.5" customHeight="1" thickBot="1" x14ac:dyDescent="0.2">
      <c r="A24" s="363"/>
      <c r="B24" s="364"/>
      <c r="C24" s="365"/>
      <c r="D24" s="384"/>
      <c r="E24" s="370"/>
      <c r="F24" s="361"/>
      <c r="G24" s="268" t="s">
        <v>42</v>
      </c>
      <c r="H24" s="161">
        <v>1</v>
      </c>
      <c r="I24" s="20"/>
      <c r="J24" s="20"/>
    </row>
    <row r="25" spans="1:21" ht="13.5" customHeight="1" thickTop="1" thickBot="1" x14ac:dyDescent="0.2">
      <c r="A25" s="363"/>
      <c r="B25" s="283">
        <v>4</v>
      </c>
      <c r="C25" s="365" t="s">
        <v>260</v>
      </c>
      <c r="D25" s="384" t="s">
        <v>254</v>
      </c>
      <c r="E25" s="369" t="s">
        <v>189</v>
      </c>
      <c r="F25" s="372">
        <v>4</v>
      </c>
      <c r="G25" s="357"/>
      <c r="H25" s="164">
        <v>2</v>
      </c>
      <c r="I25" s="20"/>
      <c r="J25" s="20"/>
      <c r="U25" s="19"/>
    </row>
    <row r="26" spans="1:21" ht="13.5" customHeight="1" thickTop="1" x14ac:dyDescent="0.15">
      <c r="A26" s="363"/>
      <c r="B26" s="364"/>
      <c r="C26" s="365"/>
      <c r="D26" s="384"/>
      <c r="E26" s="370"/>
      <c r="F26" s="373"/>
      <c r="I26" s="20"/>
      <c r="J26" s="20"/>
      <c r="U26" s="19"/>
    </row>
    <row r="27" spans="1:21" ht="13.5" customHeight="1" x14ac:dyDescent="0.15">
      <c r="A27" s="41"/>
      <c r="B27" s="41"/>
      <c r="C27" s="42"/>
      <c r="D27" s="42"/>
      <c r="E27" s="42"/>
      <c r="F27" s="41"/>
      <c r="G27" s="41"/>
      <c r="H27" s="41"/>
      <c r="I27" s="41"/>
      <c r="J27" s="41"/>
    </row>
    <row r="28" spans="1:21" ht="13.5" customHeight="1" x14ac:dyDescent="0.15">
      <c r="A28" s="346" t="s">
        <v>12</v>
      </c>
      <c r="B28" s="346"/>
      <c r="C28" s="346"/>
      <c r="D28" s="24"/>
      <c r="E28" s="24"/>
      <c r="F28" s="20"/>
      <c r="G28" s="20"/>
      <c r="H28" s="20"/>
      <c r="I28" s="20"/>
      <c r="J28" s="20"/>
      <c r="T28" s="20"/>
    </row>
    <row r="29" spans="1:21" ht="13.5" customHeight="1" x14ac:dyDescent="0.15">
      <c r="A29" s="291"/>
      <c r="B29" s="291"/>
      <c r="C29" s="291"/>
      <c r="D29" s="24"/>
      <c r="E29" s="24"/>
      <c r="F29" s="20"/>
      <c r="G29" s="20"/>
      <c r="H29" s="20"/>
      <c r="I29" s="20"/>
      <c r="J29" s="20"/>
      <c r="K29" s="20"/>
      <c r="T29" s="20"/>
    </row>
    <row r="30" spans="1:21" ht="13.5" customHeight="1" x14ac:dyDescent="0.15">
      <c r="A30" s="19"/>
      <c r="B30" s="66" t="s">
        <v>93</v>
      </c>
      <c r="C30" s="37" t="s">
        <v>0</v>
      </c>
      <c r="D30" s="38" t="s">
        <v>1</v>
      </c>
      <c r="E30" s="51" t="s">
        <v>102</v>
      </c>
      <c r="F30" s="20"/>
      <c r="G30" s="20"/>
      <c r="H30" s="20"/>
      <c r="I30" s="20"/>
      <c r="J30" s="20"/>
      <c r="K30" s="20"/>
    </row>
    <row r="31" spans="1:21" ht="13.5" customHeight="1" x14ac:dyDescent="0.15">
      <c r="A31" s="20"/>
      <c r="B31" s="221" t="s">
        <v>11</v>
      </c>
      <c r="C31" s="222" t="s">
        <v>143</v>
      </c>
      <c r="D31" s="224" t="s">
        <v>14</v>
      </c>
      <c r="E31" s="226" t="s">
        <v>49</v>
      </c>
      <c r="F31" s="22"/>
      <c r="J31" s="22"/>
      <c r="K31" s="20"/>
    </row>
    <row r="32" spans="1:21" ht="13.5" customHeight="1" x14ac:dyDescent="0.15">
      <c r="A32" s="20"/>
      <c r="B32" s="221"/>
      <c r="C32" s="362"/>
      <c r="D32" s="378"/>
      <c r="E32" s="370"/>
      <c r="F32" s="22"/>
      <c r="J32" s="22"/>
      <c r="K32" s="20"/>
    </row>
    <row r="33" spans="1:20" ht="13.5" customHeight="1" x14ac:dyDescent="0.15">
      <c r="A33" s="20"/>
      <c r="B33" s="221" t="s">
        <v>100</v>
      </c>
      <c r="C33" s="222" t="s">
        <v>146</v>
      </c>
      <c r="D33" s="224" t="s">
        <v>147</v>
      </c>
      <c r="E33" s="226" t="s">
        <v>181</v>
      </c>
      <c r="F33" s="22"/>
      <c r="J33" s="22"/>
      <c r="K33" s="20"/>
    </row>
    <row r="34" spans="1:20" ht="13.5" customHeight="1" x14ac:dyDescent="0.15">
      <c r="A34" s="20"/>
      <c r="B34" s="221"/>
      <c r="C34" s="362"/>
      <c r="D34" s="378"/>
      <c r="E34" s="370"/>
      <c r="F34" s="22"/>
      <c r="J34" s="22"/>
      <c r="K34" s="20"/>
    </row>
    <row r="35" spans="1:20" ht="13.5" customHeight="1" x14ac:dyDescent="0.15">
      <c r="A35" s="20"/>
      <c r="B35" s="221" t="s">
        <v>100</v>
      </c>
      <c r="C35" s="222" t="s">
        <v>148</v>
      </c>
      <c r="D35" s="224" t="s">
        <v>149</v>
      </c>
      <c r="E35" s="226" t="s">
        <v>150</v>
      </c>
      <c r="F35" s="22"/>
      <c r="J35" s="22"/>
      <c r="K35" s="20"/>
    </row>
    <row r="36" spans="1:20" ht="13.5" customHeight="1" x14ac:dyDescent="0.15">
      <c r="A36" s="20"/>
      <c r="B36" s="221"/>
      <c r="C36" s="362"/>
      <c r="D36" s="378"/>
      <c r="E36" s="370"/>
      <c r="F36" s="22"/>
      <c r="J36" s="22"/>
      <c r="K36" s="20"/>
    </row>
    <row r="37" spans="1:20" ht="13.5" customHeight="1" x14ac:dyDescent="0.15">
      <c r="A37" s="20"/>
      <c r="B37" s="22"/>
      <c r="C37" s="17"/>
      <c r="D37" s="17"/>
      <c r="E37" s="17"/>
      <c r="F37" s="22"/>
      <c r="J37" s="22"/>
      <c r="K37" s="20"/>
    </row>
    <row r="38" spans="1:20" ht="13.5" customHeight="1" x14ac:dyDescent="0.15">
      <c r="A38" s="254" t="s">
        <v>86</v>
      </c>
      <c r="B38" s="254"/>
      <c r="C38" s="254"/>
      <c r="D38" s="254"/>
      <c r="E38" s="254"/>
      <c r="F38" s="254"/>
      <c r="G38" s="254"/>
      <c r="J38" s="22"/>
      <c r="K38" s="20"/>
    </row>
    <row r="39" spans="1:20" ht="13.5" customHeight="1" x14ac:dyDescent="0.15">
      <c r="A39" s="254"/>
      <c r="B39" s="254"/>
      <c r="C39" s="254"/>
      <c r="D39" s="254"/>
      <c r="E39" s="254"/>
      <c r="F39" s="254"/>
      <c r="G39" s="254"/>
      <c r="J39" s="22"/>
      <c r="K39" s="20"/>
    </row>
    <row r="40" spans="1:20" ht="13.5" customHeight="1" x14ac:dyDescent="0.15">
      <c r="A40" s="1"/>
      <c r="C40" s="17"/>
      <c r="D40" s="17"/>
      <c r="E40" s="17"/>
      <c r="J40" s="22"/>
      <c r="K40" s="20"/>
    </row>
    <row r="41" spans="1:20" ht="13.5" customHeight="1" thickBot="1" x14ac:dyDescent="0.2">
      <c r="A41" s="363"/>
      <c r="B41" s="283" t="s">
        <v>48</v>
      </c>
      <c r="C41" s="222" t="s">
        <v>143</v>
      </c>
      <c r="D41" s="224" t="s">
        <v>14</v>
      </c>
      <c r="E41" s="226" t="s">
        <v>49</v>
      </c>
      <c r="K41" s="20"/>
    </row>
    <row r="42" spans="1:20" ht="13.5" customHeight="1" x14ac:dyDescent="0.15">
      <c r="A42" s="363"/>
      <c r="B42" s="364"/>
      <c r="C42" s="362"/>
      <c r="D42" s="378"/>
      <c r="E42" s="370"/>
      <c r="F42" s="397" t="s">
        <v>23</v>
      </c>
      <c r="G42" s="397"/>
      <c r="H42" s="235"/>
      <c r="I42" s="395">
        <v>1</v>
      </c>
      <c r="K42" s="20"/>
    </row>
    <row r="43" spans="1:20" ht="6.75" customHeight="1" thickBot="1" x14ac:dyDescent="0.2">
      <c r="B43" s="44"/>
      <c r="C43" s="184"/>
      <c r="D43" s="184"/>
      <c r="E43" s="45"/>
      <c r="F43" s="267"/>
      <c r="G43" s="267"/>
      <c r="H43" s="310"/>
      <c r="I43" s="395"/>
      <c r="K43" s="20"/>
    </row>
    <row r="44" spans="1:20" ht="6.75" customHeight="1" thickTop="1" x14ac:dyDescent="0.15">
      <c r="B44" s="46"/>
      <c r="C44" s="185"/>
      <c r="D44" s="185"/>
      <c r="E44" s="47"/>
      <c r="F44" s="267"/>
      <c r="G44" s="267"/>
      <c r="H44" s="267"/>
      <c r="I44" s="408" t="s">
        <v>408</v>
      </c>
      <c r="J44" s="48"/>
      <c r="K44" s="20"/>
    </row>
    <row r="45" spans="1:20" ht="13.5" customHeight="1" thickBot="1" x14ac:dyDescent="0.2">
      <c r="A45" s="239" t="s">
        <v>404</v>
      </c>
      <c r="B45" s="283" t="s">
        <v>50</v>
      </c>
      <c r="C45" s="388" t="str">
        <f>IFERROR(VLOOKUP($A45,data!$L$58:$O$68,2,FALSE),"")</f>
        <v>稗田　麻尋</v>
      </c>
      <c r="D45" s="388" t="str">
        <f>IFERROR(VLOOKUP($A45,data!$L$58:$O$68,3,FALSE),"")</f>
        <v>秀明八千代</v>
      </c>
      <c r="E45" s="369" t="str">
        <f>IFERROR(VLOOKUP($A45,data!$L$58:$O$68,4,FALSE),"")</f>
        <v>千葉</v>
      </c>
      <c r="F45" s="398"/>
      <c r="G45" s="398"/>
      <c r="H45" s="398"/>
      <c r="I45" s="409"/>
      <c r="J45" s="48"/>
      <c r="K45" s="20"/>
      <c r="L45" s="20"/>
    </row>
    <row r="46" spans="1:20" ht="13.5" customHeight="1" thickTop="1" x14ac:dyDescent="0.15">
      <c r="A46" s="363"/>
      <c r="B46" s="364"/>
      <c r="C46" s="389"/>
      <c r="D46" s="389"/>
      <c r="E46" s="370"/>
      <c r="I46" s="34"/>
      <c r="J46" s="48"/>
      <c r="K46" s="20"/>
      <c r="L46" s="20"/>
    </row>
    <row r="47" spans="1:20" ht="6.75" customHeight="1" x14ac:dyDescent="0.15">
      <c r="B47" s="44"/>
      <c r="C47" s="184"/>
      <c r="D47" s="184"/>
      <c r="E47" s="45"/>
      <c r="I47" s="34"/>
      <c r="J47" s="48"/>
      <c r="K47" s="20"/>
      <c r="L47" s="20"/>
    </row>
    <row r="48" spans="1:20" ht="6.75" customHeight="1" x14ac:dyDescent="0.15">
      <c r="B48" s="46"/>
      <c r="C48" s="185"/>
      <c r="D48" s="185"/>
      <c r="E48" s="47"/>
      <c r="I48" s="34"/>
      <c r="J48" s="49"/>
      <c r="K48" s="20"/>
      <c r="L48" s="20"/>
      <c r="T48" s="20"/>
    </row>
    <row r="49" spans="1:21" ht="13.5" customHeight="1" thickBot="1" x14ac:dyDescent="0.2">
      <c r="A49" s="239" t="s">
        <v>405</v>
      </c>
      <c r="B49" s="401">
        <v>1</v>
      </c>
      <c r="C49" s="388" t="str">
        <f>IFERROR(VLOOKUP($A49,data!$L$58:$O$68,2,FALSE),"")</f>
        <v>平井　菜々実</v>
      </c>
      <c r="D49" s="388" t="str">
        <f>IFERROR(VLOOKUP($A49,data!$L$58:$O$68,3,FALSE),"")</f>
        <v>高崎商科大学附属</v>
      </c>
      <c r="E49" s="369" t="str">
        <f>IFERROR(VLOOKUP($A49,data!$L$58:$O$68,4,FALSE),"")</f>
        <v>群馬</v>
      </c>
      <c r="I49" s="310" t="s">
        <v>111</v>
      </c>
      <c r="J49" s="195">
        <v>0</v>
      </c>
      <c r="K49" s="20"/>
      <c r="L49" s="20"/>
      <c r="T49" s="20"/>
    </row>
    <row r="50" spans="1:21" ht="13.5" customHeight="1" thickTop="1" x14ac:dyDescent="0.15">
      <c r="A50" s="363"/>
      <c r="B50" s="364"/>
      <c r="C50" s="389"/>
      <c r="D50" s="389"/>
      <c r="E50" s="370"/>
      <c r="F50" s="397" t="s">
        <v>112</v>
      </c>
      <c r="G50" s="235"/>
      <c r="H50" s="405">
        <v>1</v>
      </c>
      <c r="I50" s="322"/>
      <c r="J50" s="164">
        <v>2</v>
      </c>
      <c r="K50" s="20"/>
      <c r="L50" s="20"/>
      <c r="T50" s="20"/>
    </row>
    <row r="51" spans="1:21" ht="6.75" customHeight="1" thickBot="1" x14ac:dyDescent="0.2">
      <c r="B51" s="44"/>
      <c r="C51" s="184"/>
      <c r="D51" s="184"/>
      <c r="E51" s="45"/>
      <c r="F51" s="267"/>
      <c r="G51" s="310"/>
      <c r="H51" s="405"/>
      <c r="I51" s="20"/>
      <c r="J51" s="168"/>
      <c r="K51" s="20"/>
      <c r="L51" s="20"/>
      <c r="T51" s="20"/>
    </row>
    <row r="52" spans="1:21" ht="6.75" customHeight="1" thickTop="1" x14ac:dyDescent="0.15">
      <c r="B52" s="46"/>
      <c r="C52" s="185"/>
      <c r="D52" s="185"/>
      <c r="E52" s="47"/>
      <c r="F52" s="267"/>
      <c r="G52" s="267"/>
      <c r="H52" s="406">
        <v>6</v>
      </c>
      <c r="I52" s="194"/>
      <c r="K52" s="20"/>
      <c r="L52" s="20"/>
      <c r="T52" s="20"/>
    </row>
    <row r="53" spans="1:21" ht="13.5" customHeight="1" thickBot="1" x14ac:dyDescent="0.2">
      <c r="A53" s="239" t="s">
        <v>406</v>
      </c>
      <c r="B53" s="401">
        <v>2</v>
      </c>
      <c r="C53" s="388" t="str">
        <f>IFERROR(VLOOKUP($A53,data!$L$58:$O$68,2,FALSE),"")</f>
        <v>関塚　佳代</v>
      </c>
      <c r="D53" s="388" t="str">
        <f>IFERROR(VLOOKUP($A53,data!$L$58:$O$68,3,FALSE),"")</f>
        <v>高崎商科大学附属</v>
      </c>
      <c r="E53" s="369" t="str">
        <f>IFERROR(VLOOKUP($A53,data!$L$58:$O$68,4,FALSE),"")</f>
        <v>群馬</v>
      </c>
      <c r="F53" s="398"/>
      <c r="G53" s="398"/>
      <c r="H53" s="407"/>
      <c r="I53" s="194"/>
      <c r="K53" s="20"/>
      <c r="L53" s="20"/>
      <c r="T53" s="20"/>
    </row>
    <row r="54" spans="1:21" ht="13.5" customHeight="1" thickTop="1" thickBot="1" x14ac:dyDescent="0.2">
      <c r="A54" s="363"/>
      <c r="B54" s="364"/>
      <c r="C54" s="389"/>
      <c r="D54" s="389"/>
      <c r="E54" s="370"/>
      <c r="F54" s="20"/>
      <c r="G54" s="22"/>
      <c r="H54" s="267" t="s">
        <v>113</v>
      </c>
      <c r="I54" s="167" t="s">
        <v>418</v>
      </c>
      <c r="J54" s="168"/>
      <c r="K54" s="20"/>
      <c r="L54" s="20"/>
      <c r="T54" s="20"/>
      <c r="U54" s="366"/>
    </row>
    <row r="55" spans="1:21" ht="6.75" customHeight="1" thickTop="1" x14ac:dyDescent="0.15">
      <c r="B55" s="40"/>
      <c r="C55" s="186"/>
      <c r="D55" s="186"/>
      <c r="E55" s="24"/>
      <c r="F55" s="20"/>
      <c r="G55" s="22"/>
      <c r="H55" s="310"/>
      <c r="I55" s="410">
        <v>3</v>
      </c>
      <c r="J55" s="20"/>
      <c r="K55" s="20"/>
      <c r="L55" s="20"/>
      <c r="T55" s="20"/>
      <c r="U55" s="366"/>
    </row>
    <row r="56" spans="1:21" ht="6.75" customHeight="1" x14ac:dyDescent="0.15">
      <c r="B56" s="46"/>
      <c r="C56" s="185"/>
      <c r="D56" s="185"/>
      <c r="E56" s="47"/>
      <c r="F56" s="20"/>
      <c r="G56" s="22"/>
      <c r="H56" s="310"/>
      <c r="I56" s="405"/>
      <c r="J56" s="20"/>
      <c r="K56" s="20"/>
      <c r="L56" s="20"/>
      <c r="T56" s="20"/>
    </row>
    <row r="57" spans="1:21" ht="13.5" customHeight="1" thickBot="1" x14ac:dyDescent="0.2">
      <c r="A57" s="239" t="s">
        <v>407</v>
      </c>
      <c r="B57" s="401">
        <v>3</v>
      </c>
      <c r="C57" s="388" t="str">
        <f>IFERROR(VLOOKUP($A57,data!$L$58:$O$68,2,FALSE),"")</f>
        <v>露久保　麗那</v>
      </c>
      <c r="D57" s="388" t="str">
        <f>IFERROR(VLOOKUP($A57,data!$L$58:$O$68,3,FALSE),"")</f>
        <v>作新学院</v>
      </c>
      <c r="E57" s="369" t="str">
        <f>IFERROR(VLOOKUP($A57,data!$L$58:$O$68,4,FALSE),"")</f>
        <v>栃木</v>
      </c>
      <c r="F57" s="160"/>
      <c r="G57" s="180"/>
      <c r="H57" s="89"/>
      <c r="J57" s="20"/>
      <c r="K57" s="20"/>
      <c r="L57" s="20"/>
      <c r="T57" s="20"/>
      <c r="U57" s="366"/>
    </row>
    <row r="58" spans="1:21" ht="13.5" customHeight="1" thickTop="1" x14ac:dyDescent="0.15">
      <c r="A58" s="363"/>
      <c r="B58" s="364"/>
      <c r="C58" s="389"/>
      <c r="D58" s="389"/>
      <c r="E58" s="370"/>
      <c r="F58" s="20"/>
      <c r="G58" s="20"/>
      <c r="H58" s="188"/>
      <c r="J58" s="20"/>
      <c r="K58" s="20"/>
      <c r="L58" s="20"/>
      <c r="T58" s="20"/>
      <c r="U58" s="366"/>
    </row>
    <row r="59" spans="1:21" ht="13.5" customHeight="1" x14ac:dyDescent="0.15">
      <c r="B59" s="35" t="s">
        <v>164</v>
      </c>
      <c r="C59" s="17"/>
      <c r="D59" s="17"/>
      <c r="E59" s="17"/>
      <c r="G59" s="20"/>
      <c r="K59" s="20"/>
      <c r="L59" s="20"/>
      <c r="T59" s="20"/>
      <c r="U59" s="19"/>
    </row>
    <row r="60" spans="1:21" ht="13.5" customHeight="1" x14ac:dyDescent="0.15">
      <c r="C60" s="17"/>
      <c r="D60" s="17"/>
      <c r="E60" s="20"/>
      <c r="F60" s="20"/>
      <c r="G60" s="20"/>
      <c r="L60" s="20"/>
      <c r="T60" s="20"/>
    </row>
    <row r="61" spans="1:21" ht="13.5" customHeight="1" x14ac:dyDescent="0.15">
      <c r="L61" s="20"/>
      <c r="T61" s="20"/>
    </row>
    <row r="62" spans="1:21" ht="13.5" customHeight="1" x14ac:dyDescent="0.15">
      <c r="L62" s="20"/>
    </row>
    <row r="63" spans="1:21" ht="13.5" customHeight="1" x14ac:dyDescent="0.15">
      <c r="L63" s="20"/>
      <c r="T63" s="20"/>
    </row>
  </sheetData>
  <mergeCells count="107">
    <mergeCell ref="A53:A54"/>
    <mergeCell ref="A57:A58"/>
    <mergeCell ref="D33:D34"/>
    <mergeCell ref="C57:C58"/>
    <mergeCell ref="B57:B58"/>
    <mergeCell ref="B53:B54"/>
    <mergeCell ref="I49:I50"/>
    <mergeCell ref="F50:G53"/>
    <mergeCell ref="H54:H56"/>
    <mergeCell ref="C35:C36"/>
    <mergeCell ref="D35:D36"/>
    <mergeCell ref="E35:E36"/>
    <mergeCell ref="C41:C42"/>
    <mergeCell ref="E57:E58"/>
    <mergeCell ref="A45:A46"/>
    <mergeCell ref="A49:A50"/>
    <mergeCell ref="I42:I43"/>
    <mergeCell ref="I44:I45"/>
    <mergeCell ref="I55:I56"/>
    <mergeCell ref="E7:E8"/>
    <mergeCell ref="F7:F8"/>
    <mergeCell ref="F11:F12"/>
    <mergeCell ref="A9:A10"/>
    <mergeCell ref="D9:D10"/>
    <mergeCell ref="E9:E10"/>
    <mergeCell ref="F9:F10"/>
    <mergeCell ref="B9:B10"/>
    <mergeCell ref="C9:C10"/>
    <mergeCell ref="A11:A12"/>
    <mergeCell ref="B11:B12"/>
    <mergeCell ref="C11:C12"/>
    <mergeCell ref="D11:D12"/>
    <mergeCell ref="E11:E12"/>
    <mergeCell ref="B19:B20"/>
    <mergeCell ref="A21:A22"/>
    <mergeCell ref="B21:B22"/>
    <mergeCell ref="C21:C22"/>
    <mergeCell ref="D21:D22"/>
    <mergeCell ref="A7:A8"/>
    <mergeCell ref="B7:B8"/>
    <mergeCell ref="C7:C8"/>
    <mergeCell ref="D7:D8"/>
    <mergeCell ref="U57:U58"/>
    <mergeCell ref="F25:F26"/>
    <mergeCell ref="F19:F20"/>
    <mergeCell ref="B45:B46"/>
    <mergeCell ref="C45:C46"/>
    <mergeCell ref="D45:D46"/>
    <mergeCell ref="E45:E46"/>
    <mergeCell ref="D57:D58"/>
    <mergeCell ref="U54:U55"/>
    <mergeCell ref="B49:B50"/>
    <mergeCell ref="F42:H45"/>
    <mergeCell ref="D41:D42"/>
    <mergeCell ref="D53:D54"/>
    <mergeCell ref="E53:E54"/>
    <mergeCell ref="C53:C54"/>
    <mergeCell ref="G20:G21"/>
    <mergeCell ref="C33:C34"/>
    <mergeCell ref="B41:B42"/>
    <mergeCell ref="E33:E34"/>
    <mergeCell ref="F23:F24"/>
    <mergeCell ref="E21:E22"/>
    <mergeCell ref="D49:D50"/>
    <mergeCell ref="E49:E50"/>
    <mergeCell ref="H52:H53"/>
    <mergeCell ref="H10:H11"/>
    <mergeCell ref="H22:H23"/>
    <mergeCell ref="F13:F14"/>
    <mergeCell ref="D13:D14"/>
    <mergeCell ref="D19:D20"/>
    <mergeCell ref="E19:E20"/>
    <mergeCell ref="C49:C50"/>
    <mergeCell ref="E13:E14"/>
    <mergeCell ref="C19:C20"/>
    <mergeCell ref="D23:D24"/>
    <mergeCell ref="E23:E24"/>
    <mergeCell ref="C31:C32"/>
    <mergeCell ref="D31:D32"/>
    <mergeCell ref="E31:E32"/>
    <mergeCell ref="C25:C26"/>
    <mergeCell ref="C13:C14"/>
    <mergeCell ref="H50:H51"/>
    <mergeCell ref="A1:J2"/>
    <mergeCell ref="A4:C5"/>
    <mergeCell ref="A16:C17"/>
    <mergeCell ref="A38:G39"/>
    <mergeCell ref="G24:G25"/>
    <mergeCell ref="E41:E42"/>
    <mergeCell ref="G8:G9"/>
    <mergeCell ref="D25:D26"/>
    <mergeCell ref="E25:E26"/>
    <mergeCell ref="A23:A24"/>
    <mergeCell ref="A25:A26"/>
    <mergeCell ref="B25:B26"/>
    <mergeCell ref="B23:B24"/>
    <mergeCell ref="C23:C24"/>
    <mergeCell ref="A28:C29"/>
    <mergeCell ref="F21:F22"/>
    <mergeCell ref="B31:B32"/>
    <mergeCell ref="B33:B34"/>
    <mergeCell ref="B35:B36"/>
    <mergeCell ref="G12:G13"/>
    <mergeCell ref="A41:A42"/>
    <mergeCell ref="A13:A14"/>
    <mergeCell ref="B13:B14"/>
    <mergeCell ref="A19:A20"/>
  </mergeCells>
  <phoneticPr fontId="2"/>
  <pageMargins left="0.74803149606299213" right="0.74803149606299213" top="0.59055118110236227" bottom="0.98425196850393704" header="0.51181102362204722" footer="0.51181102362204722"/>
  <pageSetup paperSize="9" scale="8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W41"/>
  <sheetViews>
    <sheetView zoomScaleNormal="100" zoomScaleSheetLayoutView="100" workbookViewId="0">
      <selection activeCell="D61" sqref="D61"/>
    </sheetView>
  </sheetViews>
  <sheetFormatPr defaultColWidth="9.140625" defaultRowHeight="13.5" customHeight="1" x14ac:dyDescent="0.15"/>
  <cols>
    <col min="1" max="1" width="5.28515625" style="17" customWidth="1"/>
    <col min="2" max="2" width="6.7109375" style="17" customWidth="1"/>
    <col min="3" max="3" width="17.140625" style="18" customWidth="1"/>
    <col min="4" max="4" width="20" style="18" customWidth="1"/>
    <col min="5" max="5" width="8.7109375" style="18" customWidth="1"/>
    <col min="6" max="6" width="2.85546875" style="17" bestFit="1" customWidth="1"/>
    <col min="7" max="9" width="10.28515625" style="17" customWidth="1"/>
    <col min="10" max="10" width="5.5703125" style="17" customWidth="1"/>
    <col min="11" max="11" width="3.140625" style="17" customWidth="1"/>
    <col min="12" max="12" width="3.28515625" style="17" customWidth="1"/>
    <col min="13" max="13" width="4.5703125" style="17" customWidth="1"/>
    <col min="14" max="14" width="6.7109375" style="17" customWidth="1"/>
    <col min="15" max="15" width="17.140625" style="17" customWidth="1"/>
    <col min="16" max="16" width="20" style="17" customWidth="1"/>
    <col min="17" max="17" width="8.7109375" style="17" customWidth="1"/>
    <col min="18" max="18" width="10.28515625" style="17" customWidth="1"/>
    <col min="19" max="19" width="2.140625" style="17" customWidth="1"/>
    <col min="20" max="20" width="8.140625" style="17" customWidth="1"/>
    <col min="21" max="21" width="2.5703125" style="17" customWidth="1"/>
    <col min="22" max="22" width="8.140625" style="17" customWidth="1"/>
    <col min="23" max="16384" width="9.140625" style="17"/>
  </cols>
  <sheetData>
    <row r="1" spans="1:23" ht="13.5" customHeight="1" x14ac:dyDescent="0.15">
      <c r="A1" s="254" t="s">
        <v>89</v>
      </c>
      <c r="B1" s="254"/>
      <c r="C1" s="254"/>
      <c r="D1" s="254"/>
      <c r="E1" s="254"/>
      <c r="F1" s="254"/>
      <c r="G1" s="254"/>
      <c r="H1" s="254"/>
      <c r="I1" s="254"/>
      <c r="J1" s="254"/>
      <c r="K1" s="20"/>
      <c r="L1" s="20"/>
      <c r="N1" s="254" t="s">
        <v>89</v>
      </c>
      <c r="O1" s="254"/>
      <c r="P1" s="254"/>
      <c r="Q1" s="254"/>
      <c r="R1" s="254"/>
      <c r="S1" s="254"/>
      <c r="T1" s="254"/>
      <c r="U1" s="254"/>
      <c r="V1" s="254"/>
      <c r="W1" s="254"/>
    </row>
    <row r="2" spans="1:23" ht="13.5" customHeight="1" x14ac:dyDescent="0.15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0"/>
      <c r="L2" s="20"/>
      <c r="N2" s="254"/>
      <c r="O2" s="254"/>
      <c r="P2" s="254"/>
      <c r="Q2" s="254"/>
      <c r="R2" s="254"/>
      <c r="S2" s="254"/>
      <c r="T2" s="254"/>
      <c r="U2" s="254"/>
      <c r="V2" s="254"/>
      <c r="W2" s="254"/>
    </row>
    <row r="3" spans="1:23" ht="13.5" customHeight="1" x14ac:dyDescent="0.15">
      <c r="K3" s="20"/>
      <c r="L3" s="20"/>
      <c r="N3" s="254" t="s">
        <v>22</v>
      </c>
      <c r="O3" s="254"/>
      <c r="P3" s="254"/>
      <c r="Q3" s="254"/>
      <c r="R3" s="254"/>
      <c r="S3" s="254"/>
      <c r="T3" s="254"/>
      <c r="U3" s="254"/>
      <c r="V3" s="1"/>
    </row>
    <row r="4" spans="1:23" ht="13.5" customHeight="1" x14ac:dyDescent="0.15">
      <c r="A4" s="265" t="s">
        <v>125</v>
      </c>
      <c r="B4" s="265"/>
      <c r="C4" s="265"/>
      <c r="J4" s="22"/>
      <c r="K4" s="20"/>
      <c r="L4" s="20"/>
      <c r="N4" s="254"/>
      <c r="O4" s="254"/>
      <c r="P4" s="254"/>
      <c r="Q4" s="254"/>
      <c r="R4" s="254"/>
      <c r="S4" s="254"/>
      <c r="T4" s="254"/>
      <c r="U4" s="254"/>
      <c r="V4" s="1"/>
    </row>
    <row r="5" spans="1:23" ht="13.5" customHeight="1" x14ac:dyDescent="0.15">
      <c r="A5" s="265"/>
      <c r="B5" s="265"/>
      <c r="C5" s="265"/>
      <c r="J5" s="22"/>
      <c r="L5" s="20"/>
    </row>
    <row r="6" spans="1:23" ht="13.5" customHeight="1" x14ac:dyDescent="0.15">
      <c r="A6" s="19"/>
      <c r="B6" s="58" t="s">
        <v>296</v>
      </c>
      <c r="C6" s="37" t="s">
        <v>0</v>
      </c>
      <c r="D6" s="38" t="s">
        <v>1</v>
      </c>
      <c r="E6" s="67" t="s">
        <v>2</v>
      </c>
      <c r="F6" s="69"/>
      <c r="J6" s="22"/>
      <c r="L6" s="20"/>
      <c r="M6" s="239" t="s">
        <v>396</v>
      </c>
      <c r="N6" s="265" t="s">
        <v>159</v>
      </c>
      <c r="O6" s="265"/>
      <c r="P6" s="265"/>
      <c r="Q6" s="265"/>
    </row>
    <row r="7" spans="1:23" ht="13.5" customHeight="1" thickBot="1" x14ac:dyDescent="0.2">
      <c r="A7" s="363"/>
      <c r="B7" s="283">
        <v>1</v>
      </c>
      <c r="C7" s="365" t="s">
        <v>261</v>
      </c>
      <c r="D7" s="377" t="s">
        <v>227</v>
      </c>
      <c r="E7" s="369" t="s">
        <v>183</v>
      </c>
      <c r="F7" s="308">
        <v>1</v>
      </c>
      <c r="G7" s="160"/>
      <c r="J7" s="22"/>
      <c r="L7" s="20"/>
      <c r="M7" s="363"/>
      <c r="N7" s="266"/>
      <c r="O7" s="266"/>
      <c r="P7" s="266"/>
      <c r="Q7" s="266"/>
      <c r="R7" s="83"/>
      <c r="S7" s="20"/>
      <c r="T7" s="81"/>
    </row>
    <row r="8" spans="1:23" ht="13.5" customHeight="1" thickTop="1" thickBot="1" x14ac:dyDescent="0.2">
      <c r="A8" s="363"/>
      <c r="B8" s="364"/>
      <c r="C8" s="365"/>
      <c r="D8" s="378"/>
      <c r="E8" s="370"/>
      <c r="F8" s="309"/>
      <c r="G8" s="270" t="s">
        <v>167</v>
      </c>
      <c r="H8" s="162">
        <v>6</v>
      </c>
      <c r="J8" s="22"/>
      <c r="L8" s="20"/>
      <c r="M8" s="20"/>
      <c r="N8" s="401">
        <v>1</v>
      </c>
      <c r="O8" s="411" t="str">
        <f>IFERROR(VLOOKUP($M6,data!$L$71:$O$78,2,FALSE),"")</f>
        <v>伊藤　舞悠</v>
      </c>
      <c r="P8" s="411" t="str">
        <f>IFERROR(VLOOKUP($M6,data!$L$71:$O$78,3,FALSE),"")</f>
        <v>帝京</v>
      </c>
      <c r="Q8" s="369" t="str">
        <f>IFERROR(VLOOKUP($M6,data!$L$71:$O$78,4,FALSE),"")</f>
        <v>東京</v>
      </c>
      <c r="R8" s="84"/>
      <c r="S8" s="20"/>
      <c r="T8" s="81"/>
    </row>
    <row r="9" spans="1:23" ht="13.5" customHeight="1" thickTop="1" thickBot="1" x14ac:dyDescent="0.2">
      <c r="A9" s="363"/>
      <c r="B9" s="283">
        <v>2</v>
      </c>
      <c r="C9" s="402" t="s">
        <v>262</v>
      </c>
      <c r="D9" s="377" t="s">
        <v>251</v>
      </c>
      <c r="E9" s="369" t="s">
        <v>185</v>
      </c>
      <c r="F9" s="308">
        <v>2</v>
      </c>
      <c r="G9" s="359"/>
      <c r="H9" s="161">
        <v>0</v>
      </c>
      <c r="J9" s="22"/>
      <c r="L9" s="20"/>
      <c r="M9" s="20"/>
      <c r="N9" s="364"/>
      <c r="O9" s="412"/>
      <c r="P9" s="412"/>
      <c r="Q9" s="370"/>
      <c r="R9" s="235" t="s">
        <v>40</v>
      </c>
      <c r="S9" s="25"/>
      <c r="T9" s="20"/>
    </row>
    <row r="10" spans="1:23" ht="13.5" customHeight="1" thickBot="1" x14ac:dyDescent="0.2">
      <c r="A10" s="363"/>
      <c r="B10" s="364"/>
      <c r="C10" s="362"/>
      <c r="D10" s="378"/>
      <c r="E10" s="370"/>
      <c r="F10" s="309"/>
      <c r="G10" s="43"/>
      <c r="H10" s="310" t="s">
        <v>47</v>
      </c>
      <c r="I10" s="156">
        <v>1</v>
      </c>
      <c r="J10" s="22"/>
      <c r="L10" s="20"/>
      <c r="M10" s="239" t="s">
        <v>397</v>
      </c>
      <c r="R10" s="321"/>
      <c r="S10" s="173">
        <v>1</v>
      </c>
      <c r="T10" s="20"/>
    </row>
    <row r="11" spans="1:23" ht="13.5" customHeight="1" thickTop="1" thickBot="1" x14ac:dyDescent="0.2">
      <c r="A11" s="363"/>
      <c r="B11" s="283">
        <v>3</v>
      </c>
      <c r="C11" s="402" t="s">
        <v>263</v>
      </c>
      <c r="D11" s="377" t="s">
        <v>196</v>
      </c>
      <c r="E11" s="369" t="s">
        <v>184</v>
      </c>
      <c r="F11" s="308">
        <v>3</v>
      </c>
      <c r="G11" s="171"/>
      <c r="H11" s="322"/>
      <c r="I11" s="164">
        <v>2</v>
      </c>
      <c r="J11" s="22"/>
      <c r="L11" s="20"/>
      <c r="M11" s="363"/>
      <c r="R11" s="322"/>
      <c r="S11" s="176">
        <v>3</v>
      </c>
      <c r="T11" s="175"/>
    </row>
    <row r="12" spans="1:23" ht="13.5" customHeight="1" thickTop="1" thickBot="1" x14ac:dyDescent="0.2">
      <c r="A12" s="363"/>
      <c r="B12" s="364"/>
      <c r="C12" s="362"/>
      <c r="D12" s="378"/>
      <c r="E12" s="370"/>
      <c r="F12" s="309"/>
      <c r="G12" s="270" t="s">
        <v>44</v>
      </c>
      <c r="H12" s="162">
        <v>1</v>
      </c>
      <c r="I12" s="168"/>
      <c r="J12" s="22"/>
      <c r="L12" s="20"/>
      <c r="N12" s="401">
        <v>2</v>
      </c>
      <c r="O12" s="411" t="str">
        <f>IFERROR(VLOOKUP($M10,data!$L$71:$O$78,2,FALSE),"")</f>
        <v>杉本　まり</v>
      </c>
      <c r="P12" s="411" t="str">
        <f>IFERROR(VLOOKUP($M10,data!$L$71:$O$78,3,FALSE),"")</f>
        <v>日本航空</v>
      </c>
      <c r="Q12" s="369" t="str">
        <f>IFERROR(VLOOKUP($M10,data!$L$71:$O$78,4,FALSE),"")</f>
        <v>山梨</v>
      </c>
      <c r="R12" s="413"/>
      <c r="S12" s="174"/>
      <c r="T12" s="25"/>
    </row>
    <row r="13" spans="1:23" ht="13.5" customHeight="1" thickTop="1" thickBot="1" x14ac:dyDescent="0.2">
      <c r="A13" s="363"/>
      <c r="B13" s="283">
        <v>4</v>
      </c>
      <c r="C13" s="402" t="s">
        <v>264</v>
      </c>
      <c r="D13" s="377" t="s">
        <v>202</v>
      </c>
      <c r="E13" s="369" t="s">
        <v>186</v>
      </c>
      <c r="F13" s="308">
        <v>4</v>
      </c>
      <c r="G13" s="359"/>
      <c r="H13" s="156">
        <v>0</v>
      </c>
      <c r="I13" s="20"/>
      <c r="J13" s="22"/>
      <c r="L13" s="20"/>
      <c r="N13" s="364"/>
      <c r="O13" s="412"/>
      <c r="P13" s="412"/>
      <c r="Q13" s="370"/>
      <c r="S13" s="20"/>
      <c r="T13" s="25"/>
    </row>
    <row r="14" spans="1:23" ht="13.5" customHeight="1" x14ac:dyDescent="0.15">
      <c r="A14" s="363"/>
      <c r="B14" s="364"/>
      <c r="C14" s="362"/>
      <c r="D14" s="378"/>
      <c r="E14" s="370"/>
      <c r="F14" s="309"/>
      <c r="I14" s="20"/>
      <c r="J14" s="22"/>
      <c r="L14" s="20"/>
      <c r="S14" s="20"/>
      <c r="T14" s="25"/>
      <c r="U14" s="20"/>
      <c r="V14" s="20"/>
    </row>
    <row r="15" spans="1:23" ht="13.5" customHeight="1" x14ac:dyDescent="0.15">
      <c r="A15" s="19"/>
      <c r="B15" s="40"/>
      <c r="C15" s="24"/>
      <c r="D15" s="24"/>
      <c r="E15" s="24"/>
      <c r="F15" s="19"/>
      <c r="J15" s="20"/>
      <c r="K15" s="20"/>
      <c r="L15" s="20"/>
      <c r="T15" s="20"/>
      <c r="U15" s="20"/>
      <c r="V15" s="20"/>
    </row>
    <row r="16" spans="1:23" ht="13.5" customHeight="1" x14ac:dyDescent="0.15">
      <c r="A16" s="265" t="s">
        <v>126</v>
      </c>
      <c r="B16" s="265"/>
      <c r="C16" s="265"/>
      <c r="K16" s="20"/>
      <c r="L16" s="20"/>
    </row>
    <row r="17" spans="1:22" ht="13.5" customHeight="1" x14ac:dyDescent="0.15">
      <c r="A17" s="265"/>
      <c r="B17" s="265"/>
      <c r="C17" s="265"/>
      <c r="K17" s="20"/>
      <c r="L17" s="20"/>
    </row>
    <row r="18" spans="1:22" ht="13.5" customHeight="1" x14ac:dyDescent="0.15">
      <c r="A18" s="19"/>
      <c r="B18" s="58" t="s">
        <v>296</v>
      </c>
      <c r="C18" s="37" t="s">
        <v>0</v>
      </c>
      <c r="D18" s="38" t="s">
        <v>1</v>
      </c>
      <c r="E18" s="39" t="s">
        <v>2</v>
      </c>
      <c r="F18" s="69"/>
      <c r="K18" s="20"/>
      <c r="L18" s="20"/>
    </row>
    <row r="19" spans="1:22" ht="13.5" customHeight="1" thickBot="1" x14ac:dyDescent="0.2">
      <c r="A19" s="363"/>
      <c r="B19" s="283">
        <v>1</v>
      </c>
      <c r="C19" s="365" t="s">
        <v>265</v>
      </c>
      <c r="D19" s="371" t="s">
        <v>234</v>
      </c>
      <c r="E19" s="369" t="s">
        <v>189</v>
      </c>
      <c r="F19" s="360">
        <v>1</v>
      </c>
      <c r="G19" s="160"/>
      <c r="K19" s="20"/>
      <c r="L19" s="20"/>
      <c r="M19" s="239" t="s">
        <v>394</v>
      </c>
      <c r="N19" s="265" t="s">
        <v>160</v>
      </c>
      <c r="O19" s="265"/>
      <c r="P19" s="265"/>
      <c r="Q19" s="265"/>
    </row>
    <row r="20" spans="1:22" ht="13.5" customHeight="1" thickTop="1" thickBot="1" x14ac:dyDescent="0.2">
      <c r="A20" s="363"/>
      <c r="B20" s="364"/>
      <c r="C20" s="365"/>
      <c r="D20" s="371"/>
      <c r="E20" s="370"/>
      <c r="F20" s="361"/>
      <c r="G20" s="270" t="s">
        <v>43</v>
      </c>
      <c r="H20" s="162">
        <v>2</v>
      </c>
      <c r="K20" s="20"/>
      <c r="L20" s="20"/>
      <c r="M20" s="363"/>
      <c r="N20" s="266"/>
      <c r="O20" s="266"/>
      <c r="P20" s="266"/>
      <c r="Q20" s="266"/>
      <c r="R20" s="83"/>
      <c r="S20" s="20"/>
      <c r="T20" s="81"/>
    </row>
    <row r="21" spans="1:22" ht="13.5" customHeight="1" thickTop="1" thickBot="1" x14ac:dyDescent="0.2">
      <c r="A21" s="363"/>
      <c r="B21" s="283">
        <v>2</v>
      </c>
      <c r="C21" s="365" t="s">
        <v>119</v>
      </c>
      <c r="D21" s="371" t="s">
        <v>214</v>
      </c>
      <c r="E21" s="369" t="s">
        <v>188</v>
      </c>
      <c r="F21" s="360">
        <v>2</v>
      </c>
      <c r="G21" s="359"/>
      <c r="H21" s="161">
        <v>0</v>
      </c>
      <c r="K21" s="20"/>
      <c r="L21" s="20"/>
      <c r="N21" s="401">
        <v>1</v>
      </c>
      <c r="O21" s="411" t="str">
        <f>IFERROR(VLOOKUP($M19,data!$L$71:$O$78,2,FALSE),"")</f>
        <v>知久　瑠璃子</v>
      </c>
      <c r="P21" s="411" t="str">
        <f>IFERROR(VLOOKUP($M19,data!$L$71:$O$78,3,FALSE),"")</f>
        <v>高崎商科大学附属</v>
      </c>
      <c r="Q21" s="369" t="str">
        <f>IFERROR(VLOOKUP($M19,data!$L$71:$O$78,4,FALSE),"")</f>
        <v>群馬</v>
      </c>
      <c r="R21" s="82"/>
      <c r="S21" s="20"/>
      <c r="T21" s="82"/>
    </row>
    <row r="22" spans="1:22" ht="13.5" customHeight="1" thickTop="1" thickBot="1" x14ac:dyDescent="0.2">
      <c r="A22" s="363"/>
      <c r="B22" s="364"/>
      <c r="C22" s="365"/>
      <c r="D22" s="371"/>
      <c r="E22" s="370"/>
      <c r="F22" s="361"/>
      <c r="G22" s="43"/>
      <c r="H22" s="310" t="s">
        <v>47</v>
      </c>
      <c r="I22" s="156">
        <v>0</v>
      </c>
      <c r="J22" s="20"/>
      <c r="K22" s="20"/>
      <c r="L22" s="20"/>
      <c r="N22" s="364"/>
      <c r="O22" s="412"/>
      <c r="P22" s="412"/>
      <c r="Q22" s="370"/>
      <c r="R22" s="382" t="s">
        <v>168</v>
      </c>
      <c r="S22" s="177"/>
      <c r="T22" s="20"/>
    </row>
    <row r="23" spans="1:22" ht="13.5" customHeight="1" thickTop="1" thickBot="1" x14ac:dyDescent="0.2">
      <c r="A23" s="363"/>
      <c r="B23" s="283">
        <v>3</v>
      </c>
      <c r="C23" s="365" t="s">
        <v>266</v>
      </c>
      <c r="D23" s="371" t="s">
        <v>244</v>
      </c>
      <c r="E23" s="369" t="s">
        <v>190</v>
      </c>
      <c r="F23" s="360">
        <v>3</v>
      </c>
      <c r="G23" s="43"/>
      <c r="H23" s="322"/>
      <c r="I23" s="164">
        <v>8</v>
      </c>
      <c r="J23" s="20"/>
      <c r="K23" s="20"/>
      <c r="L23" s="20"/>
      <c r="M23" s="239" t="s">
        <v>395</v>
      </c>
      <c r="R23" s="322"/>
      <c r="S23" s="179">
        <v>3</v>
      </c>
      <c r="T23" s="180" t="s">
        <v>409</v>
      </c>
    </row>
    <row r="24" spans="1:22" ht="13.5" customHeight="1" thickTop="1" thickBot="1" x14ac:dyDescent="0.2">
      <c r="A24" s="363"/>
      <c r="B24" s="364"/>
      <c r="C24" s="365"/>
      <c r="D24" s="371"/>
      <c r="E24" s="370"/>
      <c r="F24" s="361"/>
      <c r="G24" s="268" t="s">
        <v>44</v>
      </c>
      <c r="H24" s="172">
        <v>0</v>
      </c>
      <c r="I24" s="168"/>
      <c r="J24" s="20"/>
      <c r="K24" s="20"/>
      <c r="L24" s="20"/>
      <c r="M24" s="363"/>
      <c r="R24" s="321"/>
      <c r="S24" s="178">
        <v>3</v>
      </c>
      <c r="T24" s="20"/>
    </row>
    <row r="25" spans="1:22" ht="13.5" customHeight="1" thickTop="1" thickBot="1" x14ac:dyDescent="0.2">
      <c r="A25" s="363"/>
      <c r="B25" s="283">
        <v>4</v>
      </c>
      <c r="C25" s="365" t="s">
        <v>267</v>
      </c>
      <c r="D25" s="371" t="s">
        <v>216</v>
      </c>
      <c r="E25" s="369" t="s">
        <v>187</v>
      </c>
      <c r="F25" s="372">
        <v>4</v>
      </c>
      <c r="G25" s="385"/>
      <c r="H25" s="164">
        <v>9</v>
      </c>
      <c r="I25" s="20"/>
      <c r="J25" s="20"/>
      <c r="K25" s="20"/>
      <c r="L25" s="20"/>
      <c r="N25" s="401">
        <v>2</v>
      </c>
      <c r="O25" s="411" t="str">
        <f>IFERROR(VLOOKUP($M23,data!$L$71:$O$78,2,FALSE),"")</f>
        <v>荒川　栞奈</v>
      </c>
      <c r="P25" s="411" t="str">
        <f>IFERROR(VLOOKUP($M23,data!$L$71:$O$78,3,FALSE),"")</f>
        <v>宇都宮商業</v>
      </c>
      <c r="Q25" s="369" t="str">
        <f>IFERROR(VLOOKUP($M23,data!$L$71:$O$78,4,FALSE),"")</f>
        <v>栃木</v>
      </c>
      <c r="R25" s="414"/>
      <c r="S25" s="78"/>
      <c r="T25" s="20"/>
    </row>
    <row r="26" spans="1:22" ht="13.5" customHeight="1" thickTop="1" x14ac:dyDescent="0.15">
      <c r="A26" s="363"/>
      <c r="B26" s="364"/>
      <c r="C26" s="365"/>
      <c r="D26" s="371"/>
      <c r="E26" s="370"/>
      <c r="F26" s="373"/>
      <c r="G26" s="163"/>
      <c r="I26" s="20"/>
      <c r="J26" s="20"/>
      <c r="K26" s="20"/>
      <c r="L26" s="20"/>
      <c r="N26" s="364"/>
      <c r="O26" s="412"/>
      <c r="P26" s="412"/>
      <c r="Q26" s="370"/>
      <c r="S26" s="20"/>
      <c r="T26" s="20"/>
    </row>
    <row r="27" spans="1:22" ht="13.5" customHeight="1" x14ac:dyDescent="0.15">
      <c r="A27" s="41"/>
      <c r="B27" s="41"/>
      <c r="C27" s="42"/>
      <c r="D27" s="42"/>
      <c r="E27" s="42"/>
      <c r="F27" s="41"/>
      <c r="G27" s="41"/>
      <c r="H27" s="41"/>
      <c r="I27" s="41"/>
      <c r="J27" s="41"/>
      <c r="L27" s="20"/>
      <c r="S27" s="20"/>
      <c r="T27" s="20"/>
    </row>
    <row r="28" spans="1:22" ht="13.5" customHeight="1" x14ac:dyDescent="0.15">
      <c r="A28" s="72"/>
      <c r="B28" s="72"/>
      <c r="C28" s="72"/>
      <c r="D28" s="24"/>
      <c r="E28" s="24"/>
      <c r="F28" s="20"/>
      <c r="G28" s="20"/>
      <c r="H28" s="20"/>
      <c r="I28" s="20"/>
      <c r="J28" s="20"/>
      <c r="L28" s="20"/>
    </row>
    <row r="29" spans="1:22" ht="13.5" customHeight="1" x14ac:dyDescent="0.15">
      <c r="A29" s="20"/>
      <c r="B29" s="22"/>
      <c r="C29" s="17"/>
      <c r="D29" s="17"/>
      <c r="E29" s="17"/>
      <c r="F29" s="22"/>
      <c r="J29" s="22"/>
    </row>
    <row r="30" spans="1:22" ht="13.5" customHeight="1" x14ac:dyDescent="0.15">
      <c r="A30" s="254" t="s">
        <v>85</v>
      </c>
      <c r="B30" s="254"/>
      <c r="C30" s="254"/>
      <c r="D30" s="254"/>
      <c r="E30" s="254"/>
      <c r="F30" s="254"/>
      <c r="G30" s="254"/>
      <c r="H30" s="254"/>
      <c r="V30" s="20"/>
    </row>
    <row r="31" spans="1:22" ht="13.5" customHeight="1" x14ac:dyDescent="0.15">
      <c r="A31" s="254"/>
      <c r="B31" s="254"/>
      <c r="C31" s="254"/>
      <c r="D31" s="254"/>
      <c r="E31" s="254"/>
      <c r="F31" s="254"/>
      <c r="G31" s="254"/>
      <c r="H31" s="254"/>
    </row>
    <row r="32" spans="1:22" ht="13.5" customHeight="1" x14ac:dyDescent="0.15">
      <c r="A32" s="1"/>
      <c r="B32" s="32"/>
      <c r="C32" s="17"/>
      <c r="D32" s="17"/>
      <c r="E32" s="17"/>
      <c r="H32" s="20"/>
    </row>
    <row r="33" spans="1:10" ht="13.5" customHeight="1" thickBot="1" x14ac:dyDescent="0.2">
      <c r="A33" s="239" t="s">
        <v>410</v>
      </c>
      <c r="B33" s="401">
        <v>1</v>
      </c>
      <c r="C33" s="388" t="str">
        <f>IFERROR(VLOOKUP($A33,data!$L$71:$O$78,2,FALSE),"")</f>
        <v>鈴木　香穂</v>
      </c>
      <c r="D33" s="415" t="str">
        <f>IFERROR(VLOOKUP($A33,data!$L$71:$O$78,3,FALSE),"")</f>
        <v>秀明八千代</v>
      </c>
      <c r="E33" s="369" t="str">
        <f>IFERROR(VLOOKUP($A33,data!$L$71:$O$78,4,FALSE),"")</f>
        <v>千葉</v>
      </c>
      <c r="I33" s="20"/>
    </row>
    <row r="34" spans="1:10" ht="13.5" customHeight="1" x14ac:dyDescent="0.15">
      <c r="A34" s="363"/>
      <c r="B34" s="364"/>
      <c r="C34" s="389"/>
      <c r="D34" s="416"/>
      <c r="E34" s="370"/>
      <c r="F34" s="397" t="s">
        <v>40</v>
      </c>
      <c r="G34" s="235"/>
      <c r="H34" s="395">
        <v>5</v>
      </c>
      <c r="I34" s="20"/>
    </row>
    <row r="35" spans="1:10" ht="7.5" customHeight="1" thickBot="1" x14ac:dyDescent="0.2">
      <c r="B35" s="44"/>
      <c r="C35" s="184"/>
      <c r="D35" s="184"/>
      <c r="E35" s="45"/>
      <c r="F35" s="267"/>
      <c r="G35" s="310"/>
      <c r="H35" s="395"/>
      <c r="I35" s="20"/>
    </row>
    <row r="36" spans="1:10" ht="7.5" customHeight="1" thickTop="1" x14ac:dyDescent="0.15">
      <c r="B36" s="46"/>
      <c r="C36" s="185"/>
      <c r="D36" s="185"/>
      <c r="E36" s="47"/>
      <c r="F36" s="267"/>
      <c r="G36" s="267"/>
      <c r="H36" s="392">
        <v>10</v>
      </c>
      <c r="I36" s="20"/>
    </row>
    <row r="37" spans="1:10" ht="13.5" customHeight="1" thickBot="1" x14ac:dyDescent="0.2">
      <c r="A37" s="239" t="s">
        <v>411</v>
      </c>
      <c r="B37" s="401">
        <v>2</v>
      </c>
      <c r="C37" s="388" t="str">
        <f>IFERROR(VLOOKUP($A37,data!$L$71:$O$78,2,FALSE),"")</f>
        <v>篠原　鈴乃</v>
      </c>
      <c r="D37" s="415" t="str">
        <f>IFERROR(VLOOKUP($A37,data!$L$71:$O$78,3,FALSE),"")</f>
        <v>東洋大学附属牛久</v>
      </c>
      <c r="E37" s="369" t="str">
        <f>IFERROR(VLOOKUP($A37,data!$L$71:$O$78,4,FALSE),"")</f>
        <v>茨城</v>
      </c>
      <c r="F37" s="267"/>
      <c r="G37" s="267"/>
      <c r="H37" s="393"/>
      <c r="I37" s="20"/>
    </row>
    <row r="38" spans="1:10" ht="13.5" customHeight="1" thickTop="1" x14ac:dyDescent="0.15">
      <c r="A38" s="363"/>
      <c r="B38" s="364"/>
      <c r="C38" s="389"/>
      <c r="D38" s="416"/>
      <c r="E38" s="370"/>
      <c r="F38" s="163"/>
      <c r="G38" s="188"/>
      <c r="H38" s="25"/>
      <c r="I38" s="20"/>
    </row>
    <row r="39" spans="1:10" ht="7.5" customHeight="1" x14ac:dyDescent="0.15">
      <c r="B39" s="44"/>
      <c r="C39" s="44"/>
      <c r="D39" s="44"/>
      <c r="E39" s="45"/>
      <c r="F39" s="20"/>
      <c r="H39" s="25"/>
      <c r="I39" s="20"/>
    </row>
    <row r="40" spans="1:10" ht="13.5" customHeight="1" x14ac:dyDescent="0.15">
      <c r="B40" s="20"/>
      <c r="C40" s="20"/>
      <c r="D40" s="20"/>
      <c r="E40" s="20"/>
      <c r="F40" s="20"/>
      <c r="G40" s="20"/>
      <c r="H40" s="20"/>
      <c r="I40" s="20"/>
      <c r="J40" s="20"/>
    </row>
    <row r="41" spans="1:10" ht="13.5" customHeight="1" x14ac:dyDescent="0.15">
      <c r="A41" s="20"/>
      <c r="B41" s="19"/>
      <c r="C41" s="17"/>
      <c r="D41" s="17"/>
      <c r="E41" s="17"/>
      <c r="F41" s="22"/>
      <c r="G41" s="22"/>
      <c r="H41" s="20"/>
      <c r="I41" s="20"/>
      <c r="J41" s="20"/>
    </row>
  </sheetData>
  <mergeCells count="97">
    <mergeCell ref="A23:A24"/>
    <mergeCell ref="B21:B22"/>
    <mergeCell ref="C21:C22"/>
    <mergeCell ref="C19:C20"/>
    <mergeCell ref="D19:D20"/>
    <mergeCell ref="A19:A20"/>
    <mergeCell ref="B19:B20"/>
    <mergeCell ref="D33:D34"/>
    <mergeCell ref="M6:M7"/>
    <mergeCell ref="M10:M11"/>
    <mergeCell ref="M19:M20"/>
    <mergeCell ref="M23:M24"/>
    <mergeCell ref="E23:E24"/>
    <mergeCell ref="F23:F24"/>
    <mergeCell ref="F13:F14"/>
    <mergeCell ref="F7:F8"/>
    <mergeCell ref="H22:H23"/>
    <mergeCell ref="G24:G25"/>
    <mergeCell ref="E21:E22"/>
    <mergeCell ref="F21:F22"/>
    <mergeCell ref="F19:F20"/>
    <mergeCell ref="F9:F10"/>
    <mergeCell ref="E19:E20"/>
    <mergeCell ref="N19:Q20"/>
    <mergeCell ref="A37:A38"/>
    <mergeCell ref="A25:A26"/>
    <mergeCell ref="B25:B26"/>
    <mergeCell ref="A33:A34"/>
    <mergeCell ref="A30:H31"/>
    <mergeCell ref="E25:E26"/>
    <mergeCell ref="F25:F26"/>
    <mergeCell ref="E33:E34"/>
    <mergeCell ref="F34:G37"/>
    <mergeCell ref="B37:B38"/>
    <mergeCell ref="C37:C38"/>
    <mergeCell ref="D37:D38"/>
    <mergeCell ref="E37:E38"/>
    <mergeCell ref="B33:B34"/>
    <mergeCell ref="C33:C34"/>
    <mergeCell ref="R22:R25"/>
    <mergeCell ref="N25:N26"/>
    <mergeCell ref="O25:O26"/>
    <mergeCell ref="P25:P26"/>
    <mergeCell ref="Q25:Q26"/>
    <mergeCell ref="N21:N22"/>
    <mergeCell ref="O21:O22"/>
    <mergeCell ref="P21:P22"/>
    <mergeCell ref="Q21:Q22"/>
    <mergeCell ref="F11:F12"/>
    <mergeCell ref="G12:G13"/>
    <mergeCell ref="A13:A14"/>
    <mergeCell ref="C25:C26"/>
    <mergeCell ref="D25:D26"/>
    <mergeCell ref="D21:D22"/>
    <mergeCell ref="C23:C24"/>
    <mergeCell ref="D23:D24"/>
    <mergeCell ref="G20:G21"/>
    <mergeCell ref="B13:B14"/>
    <mergeCell ref="B23:B24"/>
    <mergeCell ref="D13:D14"/>
    <mergeCell ref="E13:E14"/>
    <mergeCell ref="A16:C17"/>
    <mergeCell ref="C13:C14"/>
    <mergeCell ref="A21:A22"/>
    <mergeCell ref="A11:A12"/>
    <mergeCell ref="B11:B12"/>
    <mergeCell ref="C11:C12"/>
    <mergeCell ref="D11:D12"/>
    <mergeCell ref="E11:E12"/>
    <mergeCell ref="A9:A10"/>
    <mergeCell ref="B9:B10"/>
    <mergeCell ref="C9:C10"/>
    <mergeCell ref="D9:D10"/>
    <mergeCell ref="E9:E10"/>
    <mergeCell ref="R9:R12"/>
    <mergeCell ref="G8:G9"/>
    <mergeCell ref="N12:N13"/>
    <mergeCell ref="O12:O13"/>
    <mergeCell ref="P12:P13"/>
    <mergeCell ref="H10:H11"/>
    <mergeCell ref="Q12:Q13"/>
    <mergeCell ref="H34:H35"/>
    <mergeCell ref="H36:H37"/>
    <mergeCell ref="N1:W2"/>
    <mergeCell ref="A1:J2"/>
    <mergeCell ref="N3:U4"/>
    <mergeCell ref="A4:C5"/>
    <mergeCell ref="N6:Q7"/>
    <mergeCell ref="N8:N9"/>
    <mergeCell ref="O8:O9"/>
    <mergeCell ref="P8:P9"/>
    <mergeCell ref="Q8:Q9"/>
    <mergeCell ref="A7:A8"/>
    <mergeCell ref="B7:B8"/>
    <mergeCell ref="C7:C8"/>
    <mergeCell ref="D7:D8"/>
    <mergeCell ref="E7:E8"/>
  </mergeCells>
  <phoneticPr fontId="2"/>
  <pageMargins left="0.74803149606299213" right="0.74803149606299213" top="0.59055118110236227" bottom="0.98425196850393704" header="0.51181102362204722" footer="0.51181102362204722"/>
  <pageSetup paperSize="9" scale="98" orientation="portrait" r:id="rId1"/>
  <headerFooter alignWithMargins="0"/>
  <rowBreaks count="1" manualBreakCount="1">
    <brk id="42" min="13" max="2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6"/>
  <sheetViews>
    <sheetView zoomScaleNormal="100" zoomScaleSheetLayoutView="100" workbookViewId="0">
      <selection activeCell="C69" sqref="C69"/>
    </sheetView>
  </sheetViews>
  <sheetFormatPr defaultColWidth="9.140625" defaultRowHeight="12.75" customHeight="1" x14ac:dyDescent="0.15"/>
  <cols>
    <col min="1" max="1" width="5.28515625" style="3" customWidth="1"/>
    <col min="2" max="2" width="6.7109375" style="3" customWidth="1"/>
    <col min="3" max="3" width="26.28515625" style="4" customWidth="1"/>
    <col min="4" max="4" width="8.7109375" style="4" customWidth="1"/>
    <col min="5" max="5" width="2.85546875" style="3" customWidth="1"/>
    <col min="6" max="9" width="10.28515625" style="3" customWidth="1"/>
    <col min="10" max="10" width="4.85546875" style="3" customWidth="1"/>
    <col min="11" max="11" width="4" style="3" customWidth="1"/>
    <col min="12" max="12" width="6.7109375" style="3" customWidth="1"/>
    <col min="13" max="13" width="6.42578125" style="3" customWidth="1"/>
    <col min="14" max="14" width="10" style="3" customWidth="1"/>
    <col min="15" max="16" width="8.140625" style="3" customWidth="1"/>
    <col min="17" max="17" width="10" style="3" customWidth="1"/>
    <col min="18" max="20" width="10.28515625" style="3" customWidth="1"/>
    <col min="21" max="21" width="21" style="3" customWidth="1"/>
    <col min="22" max="16384" width="9.140625" style="3"/>
  </cols>
  <sheetData>
    <row r="1" spans="1:21" ht="12.75" customHeight="1" x14ac:dyDescent="0.15">
      <c r="A1" s="254" t="s">
        <v>8</v>
      </c>
      <c r="B1" s="254"/>
      <c r="C1" s="254"/>
      <c r="D1" s="254"/>
      <c r="E1" s="254"/>
      <c r="F1" s="254"/>
      <c r="G1" s="254"/>
      <c r="H1" s="254"/>
      <c r="I1" s="254"/>
      <c r="J1" s="254"/>
      <c r="K1" s="32"/>
      <c r="L1" s="254" t="s">
        <v>22</v>
      </c>
      <c r="M1" s="254"/>
      <c r="N1" s="254"/>
      <c r="O1" s="254"/>
      <c r="P1" s="254"/>
      <c r="Q1" s="254"/>
      <c r="R1" s="254"/>
      <c r="S1" s="254"/>
      <c r="T1" s="254"/>
    </row>
    <row r="2" spans="1:21" ht="12.75" customHeight="1" x14ac:dyDescent="0.15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32"/>
      <c r="L2" s="254"/>
      <c r="M2" s="254"/>
      <c r="N2" s="254"/>
      <c r="O2" s="254"/>
      <c r="P2" s="254"/>
      <c r="Q2" s="254"/>
      <c r="R2" s="254"/>
      <c r="S2" s="254"/>
      <c r="T2" s="254"/>
    </row>
    <row r="4" spans="1:21" ht="12.75" customHeight="1" x14ac:dyDescent="0.15">
      <c r="A4" s="265" t="s">
        <v>131</v>
      </c>
      <c r="B4" s="265"/>
      <c r="C4" s="265"/>
      <c r="L4" s="265" t="s">
        <v>162</v>
      </c>
      <c r="M4" s="265"/>
      <c r="N4" s="265"/>
      <c r="O4" s="265"/>
      <c r="P4" s="265"/>
      <c r="Q4" s="265"/>
      <c r="U4" s="9"/>
    </row>
    <row r="5" spans="1:21" ht="12.75" customHeight="1" x14ac:dyDescent="0.15">
      <c r="A5" s="265"/>
      <c r="B5" s="265"/>
      <c r="C5" s="265"/>
      <c r="L5" s="266"/>
      <c r="M5" s="266"/>
      <c r="N5" s="266"/>
      <c r="O5" s="266"/>
      <c r="P5" s="266"/>
      <c r="Q5" s="266"/>
      <c r="U5" s="9"/>
    </row>
    <row r="6" spans="1:21" ht="12.75" customHeight="1" thickBot="1" x14ac:dyDescent="0.2">
      <c r="A6" s="5"/>
      <c r="B6" s="58" t="s">
        <v>296</v>
      </c>
      <c r="C6" s="7" t="s">
        <v>1</v>
      </c>
      <c r="D6" s="8" t="s">
        <v>2</v>
      </c>
      <c r="E6" s="71"/>
      <c r="K6" s="239" t="s">
        <v>396</v>
      </c>
      <c r="L6" s="263">
        <v>1</v>
      </c>
      <c r="M6" s="421" t="str">
        <f>IFERROR(VLOOKUP($K6,data!$D$82:$F$98,2,FALSE),"")</f>
        <v>世田谷学園</v>
      </c>
      <c r="N6" s="338"/>
      <c r="O6" s="338"/>
      <c r="P6" s="240"/>
      <c r="Q6" s="242" t="str">
        <f>IFERROR(VLOOKUP($K6,data!$D$82:$F$98,3,FALSE),"")</f>
        <v>東京</v>
      </c>
      <c r="R6" s="210"/>
      <c r="U6" s="9"/>
    </row>
    <row r="7" spans="1:21" ht="12.75" customHeight="1" thickTop="1" thickBot="1" x14ac:dyDescent="0.2">
      <c r="A7" s="278"/>
      <c r="B7" s="283">
        <v>1</v>
      </c>
      <c r="C7" s="284" t="s">
        <v>194</v>
      </c>
      <c r="D7" s="242" t="s">
        <v>183</v>
      </c>
      <c r="E7" s="252">
        <v>1</v>
      </c>
      <c r="F7" s="210"/>
      <c r="K7" s="278"/>
      <c r="L7" s="264"/>
      <c r="M7" s="262"/>
      <c r="N7" s="339"/>
      <c r="O7" s="339"/>
      <c r="P7" s="241"/>
      <c r="Q7" s="243"/>
      <c r="R7" s="267" t="s">
        <v>75</v>
      </c>
      <c r="S7" s="213"/>
      <c r="U7" s="9"/>
    </row>
    <row r="8" spans="1:21" ht="12.75" customHeight="1" thickTop="1" thickBot="1" x14ac:dyDescent="0.2">
      <c r="A8" s="278"/>
      <c r="B8" s="364"/>
      <c r="C8" s="284"/>
      <c r="D8" s="243"/>
      <c r="E8" s="253"/>
      <c r="F8" s="270" t="s">
        <v>67</v>
      </c>
      <c r="G8" s="167">
        <v>3</v>
      </c>
      <c r="R8" s="259"/>
      <c r="S8" s="162">
        <v>3</v>
      </c>
    </row>
    <row r="9" spans="1:21" ht="12.75" customHeight="1" thickTop="1" thickBot="1" x14ac:dyDescent="0.2">
      <c r="A9" s="278"/>
      <c r="B9" s="283">
        <v>2</v>
      </c>
      <c r="C9" s="284" t="s">
        <v>229</v>
      </c>
      <c r="D9" s="422" t="s">
        <v>185</v>
      </c>
      <c r="E9" s="252">
        <v>2</v>
      </c>
      <c r="F9" s="271"/>
      <c r="G9" s="170">
        <v>2</v>
      </c>
      <c r="R9" s="260"/>
      <c r="S9" s="172">
        <v>0</v>
      </c>
      <c r="T9" s="9"/>
    </row>
    <row r="10" spans="1:21" ht="12.75" customHeight="1" thickBot="1" x14ac:dyDescent="0.2">
      <c r="A10" s="278"/>
      <c r="B10" s="364"/>
      <c r="C10" s="284"/>
      <c r="D10" s="422"/>
      <c r="E10" s="253"/>
      <c r="G10" s="310" t="s">
        <v>34</v>
      </c>
      <c r="H10" s="156">
        <v>1</v>
      </c>
      <c r="K10" s="239" t="s">
        <v>397</v>
      </c>
      <c r="L10" s="263">
        <v>2</v>
      </c>
      <c r="M10" s="421" t="str">
        <f>IFERROR(VLOOKUP($K10,data!$D$82:$F$98,2,FALSE),"")</f>
        <v>市川</v>
      </c>
      <c r="N10" s="338"/>
      <c r="O10" s="338"/>
      <c r="P10" s="240"/>
      <c r="Q10" s="242" t="str">
        <f>IFERROR(VLOOKUP($K10,data!$D$82:$F$98,3,FALSE),"")</f>
        <v>山梨</v>
      </c>
      <c r="R10" s="261"/>
      <c r="S10" s="9"/>
      <c r="T10" s="9"/>
      <c r="U10" s="9"/>
    </row>
    <row r="11" spans="1:21" ht="12.75" customHeight="1" thickTop="1" thickBot="1" x14ac:dyDescent="0.2">
      <c r="A11" s="278"/>
      <c r="B11" s="283">
        <v>3</v>
      </c>
      <c r="C11" s="284" t="s">
        <v>205</v>
      </c>
      <c r="D11" s="242" t="s">
        <v>184</v>
      </c>
      <c r="E11" s="252">
        <v>3</v>
      </c>
      <c r="F11" s="210"/>
      <c r="G11" s="259"/>
      <c r="H11" s="157">
        <v>3</v>
      </c>
      <c r="K11" s="278"/>
      <c r="L11" s="264"/>
      <c r="M11" s="262"/>
      <c r="N11" s="339"/>
      <c r="O11" s="339"/>
      <c r="P11" s="241"/>
      <c r="Q11" s="243"/>
      <c r="S11" s="9"/>
      <c r="T11" s="9"/>
      <c r="U11" s="9"/>
    </row>
    <row r="12" spans="1:21" ht="12.75" customHeight="1" thickTop="1" thickBot="1" x14ac:dyDescent="0.2">
      <c r="A12" s="278"/>
      <c r="B12" s="364"/>
      <c r="C12" s="284"/>
      <c r="D12" s="243"/>
      <c r="E12" s="253"/>
      <c r="F12" s="270" t="s">
        <v>70</v>
      </c>
      <c r="G12" s="167">
        <v>3</v>
      </c>
      <c r="H12" s="215"/>
      <c r="S12" s="9"/>
      <c r="T12" s="9"/>
      <c r="U12" s="340"/>
    </row>
    <row r="13" spans="1:21" ht="12.75" customHeight="1" thickTop="1" thickBot="1" x14ac:dyDescent="0.2">
      <c r="A13" s="278"/>
      <c r="B13" s="283">
        <v>4</v>
      </c>
      <c r="C13" s="284" t="s">
        <v>294</v>
      </c>
      <c r="D13" s="422" t="s">
        <v>186</v>
      </c>
      <c r="E13" s="252">
        <v>4</v>
      </c>
      <c r="F13" s="271"/>
      <c r="G13" s="159">
        <v>0</v>
      </c>
      <c r="H13" s="310" t="s">
        <v>434</v>
      </c>
      <c r="S13" s="9"/>
      <c r="T13" s="9"/>
      <c r="U13" s="340"/>
    </row>
    <row r="14" spans="1:21" ht="12.75" customHeight="1" thickBot="1" x14ac:dyDescent="0.2">
      <c r="A14" s="278"/>
      <c r="B14" s="364"/>
      <c r="C14" s="284"/>
      <c r="D14" s="422"/>
      <c r="E14" s="253"/>
      <c r="H14" s="260"/>
      <c r="I14" s="195">
        <v>1</v>
      </c>
      <c r="K14" s="239" t="s">
        <v>425</v>
      </c>
      <c r="L14" s="263">
        <v>3</v>
      </c>
      <c r="M14" s="421" t="str">
        <f>IFERROR(VLOOKUP($K14,data!$D$82:$F$98,2,FALSE),"")</f>
        <v>山梨学院</v>
      </c>
      <c r="N14" s="338"/>
      <c r="O14" s="338"/>
      <c r="P14" s="240"/>
      <c r="Q14" s="242" t="str">
        <f>IFERROR(VLOOKUP($K14,data!$D$82:$F$98,3,FALSE),"")</f>
        <v>山梨</v>
      </c>
      <c r="S14" s="9"/>
      <c r="T14" s="9"/>
      <c r="U14" s="9"/>
    </row>
    <row r="15" spans="1:21" ht="12.75" customHeight="1" thickTop="1" thickBot="1" x14ac:dyDescent="0.2">
      <c r="A15" s="278"/>
      <c r="B15" s="283">
        <v>5</v>
      </c>
      <c r="C15" s="284" t="s">
        <v>227</v>
      </c>
      <c r="D15" s="422" t="s">
        <v>183</v>
      </c>
      <c r="E15" s="252">
        <v>5</v>
      </c>
      <c r="H15" s="259"/>
      <c r="I15" s="164">
        <v>2</v>
      </c>
      <c r="K15" s="278"/>
      <c r="L15" s="264"/>
      <c r="M15" s="262"/>
      <c r="N15" s="339"/>
      <c r="O15" s="339"/>
      <c r="P15" s="241"/>
      <c r="Q15" s="243"/>
      <c r="R15" s="235" t="s">
        <v>76</v>
      </c>
      <c r="S15" s="9"/>
      <c r="T15" s="9"/>
      <c r="U15" s="9"/>
    </row>
    <row r="16" spans="1:21" ht="12.75" customHeight="1" thickTop="1" thickBot="1" x14ac:dyDescent="0.2">
      <c r="A16" s="278"/>
      <c r="B16" s="302"/>
      <c r="C16" s="284"/>
      <c r="D16" s="422"/>
      <c r="E16" s="253"/>
      <c r="F16" s="358" t="s">
        <v>71</v>
      </c>
      <c r="G16" s="167">
        <v>3</v>
      </c>
      <c r="H16" s="259"/>
      <c r="I16" s="213"/>
      <c r="R16" s="260"/>
      <c r="S16" s="172">
        <v>2</v>
      </c>
      <c r="T16" s="9"/>
      <c r="U16" s="9"/>
    </row>
    <row r="17" spans="1:21" ht="12.75" customHeight="1" thickTop="1" thickBot="1" x14ac:dyDescent="0.2">
      <c r="A17" s="278"/>
      <c r="B17" s="283">
        <v>6</v>
      </c>
      <c r="C17" s="284" t="s">
        <v>198</v>
      </c>
      <c r="D17" s="242" t="s">
        <v>186</v>
      </c>
      <c r="E17" s="252">
        <v>6</v>
      </c>
      <c r="F17" s="271"/>
      <c r="G17" s="170">
        <v>0</v>
      </c>
      <c r="H17" s="9"/>
      <c r="I17" s="213"/>
      <c r="R17" s="259"/>
      <c r="S17" s="164" t="s">
        <v>431</v>
      </c>
      <c r="U17" s="9"/>
    </row>
    <row r="18" spans="1:21" ht="12.75" customHeight="1" thickBot="1" x14ac:dyDescent="0.2">
      <c r="A18" s="278"/>
      <c r="B18" s="302"/>
      <c r="C18" s="284"/>
      <c r="D18" s="243"/>
      <c r="E18" s="253"/>
      <c r="G18" s="310" t="s">
        <v>35</v>
      </c>
      <c r="H18" s="218">
        <v>0</v>
      </c>
      <c r="K18" s="239" t="s">
        <v>426</v>
      </c>
      <c r="L18" s="263">
        <v>4</v>
      </c>
      <c r="M18" s="421" t="str">
        <f>IFERROR(VLOOKUP($K18,data!$D$82:$F$98,2,FALSE),"")</f>
        <v>保善</v>
      </c>
      <c r="N18" s="338"/>
      <c r="O18" s="338"/>
      <c r="P18" s="240"/>
      <c r="Q18" s="242" t="str">
        <f>IFERROR(VLOOKUP($K18,data!$D$82:$F$98,3,FALSE),"")</f>
        <v>東京</v>
      </c>
      <c r="R18" s="259"/>
      <c r="S18" s="213"/>
    </row>
    <row r="19" spans="1:21" ht="12.75" customHeight="1" thickTop="1" thickBot="1" x14ac:dyDescent="0.2">
      <c r="A19" s="278"/>
      <c r="B19" s="283">
        <v>7</v>
      </c>
      <c r="C19" s="284" t="s">
        <v>225</v>
      </c>
      <c r="D19" s="242" t="s">
        <v>185</v>
      </c>
      <c r="E19" s="252">
        <v>7</v>
      </c>
      <c r="G19" s="259"/>
      <c r="H19" s="164">
        <v>3</v>
      </c>
      <c r="K19" s="278"/>
      <c r="L19" s="264"/>
      <c r="M19" s="262"/>
      <c r="N19" s="339"/>
      <c r="O19" s="339"/>
      <c r="P19" s="241"/>
      <c r="Q19" s="243"/>
      <c r="R19" s="209"/>
    </row>
    <row r="20" spans="1:21" ht="12.75" customHeight="1" thickBot="1" x14ac:dyDescent="0.2">
      <c r="A20" s="278"/>
      <c r="B20" s="302"/>
      <c r="C20" s="284"/>
      <c r="D20" s="243"/>
      <c r="E20" s="253"/>
      <c r="F20" s="268" t="s">
        <v>31</v>
      </c>
      <c r="G20" s="172">
        <v>1</v>
      </c>
      <c r="H20" s="213"/>
    </row>
    <row r="21" spans="1:21" ht="12.75" customHeight="1" thickTop="1" thickBot="1" x14ac:dyDescent="0.2">
      <c r="A21" s="278"/>
      <c r="B21" s="283">
        <v>8</v>
      </c>
      <c r="C21" s="284" t="s">
        <v>196</v>
      </c>
      <c r="D21" s="422" t="s">
        <v>184</v>
      </c>
      <c r="E21" s="252">
        <v>8</v>
      </c>
      <c r="F21" s="430"/>
      <c r="G21" s="164">
        <v>3</v>
      </c>
    </row>
    <row r="22" spans="1:21" ht="12.75" customHeight="1" thickTop="1" x14ac:dyDescent="0.15">
      <c r="A22" s="278"/>
      <c r="B22" s="302"/>
      <c r="C22" s="284"/>
      <c r="D22" s="422"/>
      <c r="E22" s="253"/>
    </row>
    <row r="23" spans="1:21" ht="12.75" customHeight="1" x14ac:dyDescent="0.15">
      <c r="A23" s="5"/>
      <c r="B23" s="10"/>
      <c r="C23" s="11"/>
      <c r="D23" s="15"/>
      <c r="E23" s="5"/>
      <c r="U23" s="9"/>
    </row>
    <row r="24" spans="1:21" ht="12.75" customHeight="1" x14ac:dyDescent="0.15">
      <c r="A24" s="265" t="s">
        <v>132</v>
      </c>
      <c r="B24" s="265"/>
      <c r="C24" s="265"/>
      <c r="D24" s="11"/>
      <c r="L24" s="265" t="s">
        <v>140</v>
      </c>
      <c r="M24" s="265"/>
      <c r="N24" s="265"/>
      <c r="O24" s="265"/>
      <c r="P24" s="265"/>
      <c r="Q24" s="265"/>
    </row>
    <row r="25" spans="1:21" ht="12.75" customHeight="1" x14ac:dyDescent="0.15">
      <c r="A25" s="265"/>
      <c r="B25" s="265"/>
      <c r="C25" s="265"/>
      <c r="D25" s="16"/>
      <c r="L25" s="266"/>
      <c r="M25" s="266"/>
      <c r="N25" s="266"/>
      <c r="O25" s="266"/>
      <c r="P25" s="266"/>
      <c r="Q25" s="266"/>
    </row>
    <row r="26" spans="1:21" ht="12.75" customHeight="1" thickBot="1" x14ac:dyDescent="0.2">
      <c r="A26" s="5"/>
      <c r="B26" s="58" t="s">
        <v>296</v>
      </c>
      <c r="C26" s="6" t="s">
        <v>1</v>
      </c>
      <c r="D26" s="14" t="s">
        <v>2</v>
      </c>
      <c r="E26" s="71"/>
      <c r="K26" s="239" t="s">
        <v>416</v>
      </c>
      <c r="L26" s="263">
        <v>1</v>
      </c>
      <c r="M26" s="421" t="str">
        <f>IFERROR(VLOOKUP($K26,data!$D$82:$F$98,2,FALSE),"")</f>
        <v>作新学院</v>
      </c>
      <c r="N26" s="338"/>
      <c r="O26" s="338"/>
      <c r="P26" s="240"/>
      <c r="Q26" s="242" t="str">
        <f>IFERROR(VLOOKUP($K26,data!$D$82:$F$98,3,FALSE),"")</f>
        <v>栃木</v>
      </c>
    </row>
    <row r="27" spans="1:21" ht="12.75" customHeight="1" thickBot="1" x14ac:dyDescent="0.2">
      <c r="A27" s="278"/>
      <c r="B27" s="283">
        <v>1</v>
      </c>
      <c r="C27" s="284" t="s">
        <v>209</v>
      </c>
      <c r="D27" s="242" t="s">
        <v>190</v>
      </c>
      <c r="E27" s="423">
        <v>1</v>
      </c>
      <c r="K27" s="278"/>
      <c r="L27" s="264"/>
      <c r="M27" s="262"/>
      <c r="N27" s="339"/>
      <c r="O27" s="339"/>
      <c r="P27" s="241"/>
      <c r="Q27" s="243"/>
      <c r="R27" s="235" t="s">
        <v>77</v>
      </c>
    </row>
    <row r="28" spans="1:21" ht="12.75" customHeight="1" thickBot="1" x14ac:dyDescent="0.2">
      <c r="A28" s="278"/>
      <c r="B28" s="364"/>
      <c r="C28" s="284"/>
      <c r="D28" s="243"/>
      <c r="E28" s="424"/>
      <c r="F28" s="268" t="s">
        <v>28</v>
      </c>
      <c r="G28" s="156">
        <v>2</v>
      </c>
      <c r="R28" s="260"/>
      <c r="S28" s="156">
        <v>1</v>
      </c>
      <c r="T28" s="9"/>
      <c r="U28" s="50"/>
    </row>
    <row r="29" spans="1:21" ht="12.75" customHeight="1" thickTop="1" thickBot="1" x14ac:dyDescent="0.2">
      <c r="A29" s="278"/>
      <c r="B29" s="283">
        <v>2</v>
      </c>
      <c r="C29" s="292" t="s">
        <v>214</v>
      </c>
      <c r="D29" s="429" t="s">
        <v>188</v>
      </c>
      <c r="E29" s="427">
        <v>2</v>
      </c>
      <c r="F29" s="269"/>
      <c r="G29" s="157">
        <v>3</v>
      </c>
      <c r="R29" s="259"/>
      <c r="S29" s="157">
        <v>3</v>
      </c>
      <c r="T29" s="36"/>
      <c r="U29" s="50"/>
    </row>
    <row r="30" spans="1:21" ht="12.75" customHeight="1" thickTop="1" thickBot="1" x14ac:dyDescent="0.2">
      <c r="A30" s="278"/>
      <c r="B30" s="364"/>
      <c r="C30" s="292"/>
      <c r="D30" s="429"/>
      <c r="E30" s="428"/>
      <c r="F30" s="209"/>
      <c r="G30" s="310" t="s">
        <v>35</v>
      </c>
      <c r="H30" s="156">
        <v>0</v>
      </c>
      <c r="K30" s="239" t="s">
        <v>411</v>
      </c>
      <c r="L30" s="263">
        <v>2</v>
      </c>
      <c r="M30" s="421" t="str">
        <f>IFERROR(VLOOKUP($K30,data!$D$82:$F$98,2,FALSE),"")</f>
        <v>古河第一</v>
      </c>
      <c r="N30" s="338"/>
      <c r="O30" s="338"/>
      <c r="P30" s="240"/>
      <c r="Q30" s="242" t="str">
        <f>IFERROR(VLOOKUP($K30,data!$D$82:$F$98,3,FALSE),"")</f>
        <v>茨城</v>
      </c>
      <c r="R30" s="259"/>
      <c r="S30" s="215"/>
      <c r="T30" s="36"/>
    </row>
    <row r="31" spans="1:21" ht="12.75" customHeight="1" thickTop="1" thickBot="1" x14ac:dyDescent="0.2">
      <c r="A31" s="278"/>
      <c r="B31" s="283">
        <v>3</v>
      </c>
      <c r="C31" s="284" t="s">
        <v>254</v>
      </c>
      <c r="D31" s="242" t="s">
        <v>189</v>
      </c>
      <c r="E31" s="423">
        <v>3</v>
      </c>
      <c r="G31" s="259"/>
      <c r="H31" s="216">
        <v>3</v>
      </c>
      <c r="K31" s="278"/>
      <c r="L31" s="264"/>
      <c r="M31" s="262"/>
      <c r="N31" s="339"/>
      <c r="O31" s="339"/>
      <c r="P31" s="241"/>
      <c r="Q31" s="243"/>
      <c r="R31" s="209"/>
      <c r="S31" s="310" t="s">
        <v>432</v>
      </c>
      <c r="T31" s="36"/>
    </row>
    <row r="32" spans="1:21" ht="12.75" customHeight="1" thickTop="1" thickBot="1" x14ac:dyDescent="0.2">
      <c r="A32" s="278"/>
      <c r="B32" s="364"/>
      <c r="C32" s="284"/>
      <c r="D32" s="243"/>
      <c r="E32" s="424"/>
      <c r="F32" s="358" t="s">
        <v>72</v>
      </c>
      <c r="G32" s="217">
        <v>3</v>
      </c>
      <c r="H32" s="267" t="s">
        <v>37</v>
      </c>
      <c r="I32" s="213"/>
      <c r="S32" s="260"/>
      <c r="T32" s="195">
        <v>2</v>
      </c>
    </row>
    <row r="33" spans="1:21" ht="12.75" customHeight="1" thickTop="1" thickBot="1" x14ac:dyDescent="0.2">
      <c r="A33" s="278"/>
      <c r="B33" s="283">
        <v>4</v>
      </c>
      <c r="C33" s="284" t="s">
        <v>295</v>
      </c>
      <c r="D33" s="422" t="s">
        <v>187</v>
      </c>
      <c r="E33" s="423">
        <v>4</v>
      </c>
      <c r="F33" s="271"/>
      <c r="G33" s="156">
        <v>0</v>
      </c>
      <c r="H33" s="267"/>
      <c r="I33" s="213"/>
      <c r="S33" s="259"/>
      <c r="T33" s="164">
        <v>3</v>
      </c>
    </row>
    <row r="34" spans="1:21" ht="12.75" customHeight="1" thickBot="1" x14ac:dyDescent="0.2">
      <c r="A34" s="278"/>
      <c r="B34" s="364"/>
      <c r="C34" s="284"/>
      <c r="D34" s="422"/>
      <c r="E34" s="424"/>
      <c r="H34" s="267"/>
      <c r="I34" s="162">
        <v>3</v>
      </c>
      <c r="K34" s="239" t="s">
        <v>427</v>
      </c>
      <c r="L34" s="263">
        <v>3</v>
      </c>
      <c r="M34" s="421" t="str">
        <f>IFERROR(VLOOKUP($K34,data!$D$82:$F$98,2,FALSE),"")</f>
        <v>宇都宮商業</v>
      </c>
      <c r="N34" s="338"/>
      <c r="O34" s="338"/>
      <c r="P34" s="240"/>
      <c r="Q34" s="242" t="str">
        <f>IFERROR(VLOOKUP($K34,data!$D$82:$F$98,3,FALSE),"")</f>
        <v>栃木</v>
      </c>
      <c r="S34" s="259"/>
      <c r="T34" s="213"/>
      <c r="U34" s="9"/>
    </row>
    <row r="35" spans="1:21" ht="12.75" customHeight="1" thickTop="1" thickBot="1" x14ac:dyDescent="0.2">
      <c r="A35" s="278"/>
      <c r="B35" s="283">
        <v>5</v>
      </c>
      <c r="C35" s="284" t="s">
        <v>244</v>
      </c>
      <c r="D35" s="422" t="s">
        <v>190</v>
      </c>
      <c r="E35" s="423">
        <v>5</v>
      </c>
      <c r="H35" s="310"/>
      <c r="I35" s="172">
        <v>0</v>
      </c>
      <c r="K35" s="278"/>
      <c r="L35" s="264"/>
      <c r="M35" s="262"/>
      <c r="N35" s="339"/>
      <c r="O35" s="339"/>
      <c r="P35" s="241"/>
      <c r="Q35" s="243"/>
      <c r="R35" s="235" t="s">
        <v>78</v>
      </c>
      <c r="S35" s="9"/>
      <c r="T35" s="213"/>
      <c r="U35" s="9"/>
    </row>
    <row r="36" spans="1:21" ht="12.75" customHeight="1" thickBot="1" x14ac:dyDescent="0.2">
      <c r="A36" s="278"/>
      <c r="B36" s="302"/>
      <c r="C36" s="284"/>
      <c r="D36" s="422"/>
      <c r="E36" s="424"/>
      <c r="F36" s="268" t="s">
        <v>73</v>
      </c>
      <c r="G36" s="156">
        <v>0</v>
      </c>
      <c r="H36" s="310"/>
      <c r="R36" s="260"/>
      <c r="S36" s="172">
        <v>0</v>
      </c>
      <c r="T36" s="213"/>
      <c r="U36" s="5"/>
    </row>
    <row r="37" spans="1:21" ht="12.75" customHeight="1" thickTop="1" thickBot="1" x14ac:dyDescent="0.2">
      <c r="A37" s="278"/>
      <c r="B37" s="283">
        <v>6</v>
      </c>
      <c r="C37" s="284" t="s">
        <v>216</v>
      </c>
      <c r="D37" s="242" t="s">
        <v>187</v>
      </c>
      <c r="E37" s="423">
        <v>6</v>
      </c>
      <c r="F37" s="269"/>
      <c r="G37" s="216">
        <v>3</v>
      </c>
      <c r="H37" s="310"/>
      <c r="R37" s="259"/>
      <c r="S37" s="164">
        <v>3</v>
      </c>
      <c r="U37" s="5"/>
    </row>
    <row r="38" spans="1:21" ht="12.75" customHeight="1" thickTop="1" thickBot="1" x14ac:dyDescent="0.2">
      <c r="A38" s="278"/>
      <c r="B38" s="302"/>
      <c r="C38" s="284"/>
      <c r="D38" s="243"/>
      <c r="E38" s="424"/>
      <c r="F38" s="209"/>
      <c r="G38" s="267" t="s">
        <v>36</v>
      </c>
      <c r="H38" s="166">
        <v>3</v>
      </c>
      <c r="K38" s="239" t="s">
        <v>424</v>
      </c>
      <c r="L38" s="263">
        <v>4</v>
      </c>
      <c r="M38" s="421" t="str">
        <f>IFERROR(VLOOKUP($K38,data!$D$82:$F$98,2,FALSE),"")</f>
        <v>高崎商業</v>
      </c>
      <c r="N38" s="338"/>
      <c r="O38" s="338"/>
      <c r="P38" s="240"/>
      <c r="Q38" s="242" t="str">
        <f>IFERROR(VLOOKUP($K38,data!$D$82:$F$98,3,FALSE),"")</f>
        <v>群馬</v>
      </c>
      <c r="R38" s="259"/>
      <c r="S38" s="213"/>
      <c r="U38" s="9"/>
    </row>
    <row r="39" spans="1:21" ht="12.75" customHeight="1" thickTop="1" thickBot="1" x14ac:dyDescent="0.2">
      <c r="A39" s="278"/>
      <c r="B39" s="283">
        <v>7</v>
      </c>
      <c r="C39" s="292" t="s">
        <v>246</v>
      </c>
      <c r="D39" s="425" t="s">
        <v>188</v>
      </c>
      <c r="E39" s="427">
        <v>7</v>
      </c>
      <c r="G39" s="260"/>
      <c r="H39" s="156">
        <v>0</v>
      </c>
      <c r="K39" s="278"/>
      <c r="L39" s="264"/>
      <c r="M39" s="262"/>
      <c r="N39" s="339"/>
      <c r="O39" s="339"/>
      <c r="P39" s="241"/>
      <c r="Q39" s="243"/>
      <c r="R39" s="209"/>
      <c r="U39" s="9"/>
    </row>
    <row r="40" spans="1:21" ht="12.75" customHeight="1" thickBot="1" x14ac:dyDescent="0.2">
      <c r="A40" s="278"/>
      <c r="B40" s="302"/>
      <c r="C40" s="292"/>
      <c r="D40" s="426"/>
      <c r="E40" s="428"/>
      <c r="F40" s="268" t="s">
        <v>74</v>
      </c>
      <c r="G40" s="212" t="s">
        <v>428</v>
      </c>
      <c r="U40" s="9"/>
    </row>
    <row r="41" spans="1:21" ht="12.75" customHeight="1" thickTop="1" thickBot="1" x14ac:dyDescent="0.2">
      <c r="A41" s="278"/>
      <c r="B41" s="283">
        <v>8</v>
      </c>
      <c r="C41" s="284" t="s">
        <v>211</v>
      </c>
      <c r="D41" s="422" t="s">
        <v>189</v>
      </c>
      <c r="E41" s="423">
        <v>8</v>
      </c>
      <c r="F41" s="430"/>
      <c r="G41" s="211" t="s">
        <v>429</v>
      </c>
      <c r="U41" s="9"/>
    </row>
    <row r="42" spans="1:21" ht="12.75" customHeight="1" thickTop="1" x14ac:dyDescent="0.15">
      <c r="A42" s="278"/>
      <c r="B42" s="302"/>
      <c r="C42" s="284"/>
      <c r="D42" s="422"/>
      <c r="E42" s="424"/>
      <c r="U42" s="9"/>
    </row>
    <row r="43" spans="1:21" ht="12.75" customHeight="1" x14ac:dyDescent="0.15">
      <c r="A43" s="9"/>
      <c r="B43" s="9"/>
      <c r="C43" s="11"/>
      <c r="D43" s="11"/>
      <c r="E43" s="9"/>
      <c r="F43" s="9"/>
      <c r="G43" s="9"/>
      <c r="H43" s="9"/>
      <c r="I43" s="9"/>
    </row>
    <row r="44" spans="1:21" ht="12.75" customHeight="1" x14ac:dyDescent="0.15">
      <c r="A44" s="346" t="s">
        <v>18</v>
      </c>
      <c r="B44" s="346"/>
      <c r="C44" s="79"/>
      <c r="D44" s="79"/>
      <c r="E44" s="80"/>
      <c r="F44" s="80"/>
      <c r="G44" s="80"/>
      <c r="H44" s="80"/>
      <c r="I44" s="80"/>
      <c r="K44" s="17"/>
      <c r="L44" s="254" t="s">
        <v>69</v>
      </c>
      <c r="M44" s="254"/>
      <c r="N44" s="254"/>
      <c r="O44" s="254"/>
      <c r="P44" s="254"/>
      <c r="Q44" s="254"/>
      <c r="R44" s="254"/>
    </row>
    <row r="45" spans="1:21" s="17" customFormat="1" ht="12.75" customHeight="1" x14ac:dyDescent="0.15">
      <c r="A45" s="291"/>
      <c r="B45" s="291"/>
      <c r="C45" s="24"/>
      <c r="D45" s="24"/>
      <c r="E45" s="24"/>
      <c r="F45" s="20"/>
      <c r="G45" s="20"/>
      <c r="H45" s="20"/>
      <c r="I45" s="20"/>
      <c r="J45" s="20"/>
      <c r="K45" s="20"/>
      <c r="L45" s="254"/>
      <c r="M45" s="254"/>
      <c r="N45" s="254"/>
      <c r="O45" s="254"/>
      <c r="P45" s="254"/>
      <c r="Q45" s="254"/>
      <c r="R45" s="254"/>
      <c r="S45" s="3"/>
      <c r="T45" s="3"/>
      <c r="U45" s="3"/>
    </row>
    <row r="46" spans="1:21" s="17" customFormat="1" ht="12.75" customHeight="1" x14ac:dyDescent="0.15">
      <c r="A46" s="26"/>
      <c r="B46" s="66" t="s">
        <v>93</v>
      </c>
      <c r="C46" s="55" t="s">
        <v>15</v>
      </c>
      <c r="D46" s="56" t="s">
        <v>105</v>
      </c>
      <c r="E46" s="24"/>
      <c r="F46" s="20"/>
      <c r="G46" s="20"/>
      <c r="H46" s="20"/>
      <c r="I46" s="20"/>
      <c r="J46" s="20"/>
      <c r="K46" s="20"/>
      <c r="L46" s="20"/>
      <c r="M46" s="20"/>
      <c r="N46" s="3"/>
      <c r="O46" s="3"/>
      <c r="P46" s="3"/>
      <c r="Q46" s="3"/>
      <c r="R46" s="3"/>
      <c r="S46" s="3"/>
      <c r="T46" s="3"/>
      <c r="U46" s="3"/>
    </row>
    <row r="47" spans="1:21" s="17" customFormat="1" ht="12.75" customHeight="1" thickBot="1" x14ac:dyDescent="0.2">
      <c r="A47" s="19"/>
      <c r="B47" s="221" t="s">
        <v>11</v>
      </c>
      <c r="C47" s="303" t="s">
        <v>122</v>
      </c>
      <c r="D47" s="305" t="s">
        <v>59</v>
      </c>
      <c r="E47" s="20"/>
      <c r="F47" s="20"/>
      <c r="G47" s="20"/>
      <c r="H47" s="20"/>
      <c r="I47" s="20"/>
      <c r="J47" s="20"/>
      <c r="K47" s="278"/>
      <c r="L47" s="283" t="s">
        <v>21</v>
      </c>
      <c r="M47" s="431" t="s">
        <v>122</v>
      </c>
      <c r="N47" s="431"/>
      <c r="O47" s="431"/>
      <c r="P47" s="432"/>
      <c r="Q47" s="305" t="s">
        <v>59</v>
      </c>
      <c r="R47" s="3"/>
      <c r="S47" s="3"/>
      <c r="T47" s="3"/>
      <c r="U47" s="3"/>
    </row>
    <row r="48" spans="1:21" s="17" customFormat="1" ht="12.75" customHeight="1" x14ac:dyDescent="0.15">
      <c r="A48" s="20"/>
      <c r="B48" s="221"/>
      <c r="C48" s="303"/>
      <c r="D48" s="305"/>
      <c r="E48" s="22"/>
      <c r="F48" s="22"/>
      <c r="G48" s="22"/>
      <c r="H48" s="22"/>
      <c r="I48" s="22"/>
      <c r="J48" s="20"/>
      <c r="K48" s="278"/>
      <c r="L48" s="302"/>
      <c r="M48" s="433"/>
      <c r="N48" s="433"/>
      <c r="O48" s="433"/>
      <c r="P48" s="434"/>
      <c r="Q48" s="305"/>
      <c r="R48" s="235" t="s">
        <v>28</v>
      </c>
      <c r="S48" s="3"/>
      <c r="U48" s="3"/>
    </row>
    <row r="49" spans="1:21" s="17" customFormat="1" ht="12.75" customHeight="1" thickBot="1" x14ac:dyDescent="0.2">
      <c r="A49" s="20"/>
      <c r="B49" s="20"/>
      <c r="E49" s="22"/>
      <c r="F49" s="22"/>
      <c r="G49" s="22"/>
      <c r="H49" s="22"/>
      <c r="I49" s="22"/>
      <c r="J49" s="20"/>
      <c r="K49" s="20"/>
      <c r="L49" s="3"/>
      <c r="M49" s="3"/>
      <c r="N49" s="3"/>
      <c r="O49" s="3"/>
      <c r="P49" s="3"/>
      <c r="Q49" s="3"/>
      <c r="R49" s="260"/>
      <c r="S49" s="156">
        <v>1</v>
      </c>
      <c r="T49" s="20"/>
    </row>
    <row r="50" spans="1:21" s="17" customFormat="1" ht="12.75" customHeight="1" thickTop="1" x14ac:dyDescent="0.15">
      <c r="J50" s="20"/>
      <c r="K50" s="20"/>
      <c r="L50" s="3"/>
      <c r="M50" s="3"/>
      <c r="N50" s="3"/>
      <c r="O50" s="3"/>
      <c r="P50" s="3"/>
      <c r="Q50" s="3"/>
      <c r="R50" s="259"/>
      <c r="S50" s="157">
        <v>3</v>
      </c>
      <c r="T50" s="20"/>
      <c r="U50" s="20"/>
    </row>
    <row r="51" spans="1:21" s="17" customFormat="1" ht="12.75" customHeight="1" thickBot="1" x14ac:dyDescent="0.2">
      <c r="J51" s="20"/>
      <c r="K51" s="239" t="s">
        <v>436</v>
      </c>
      <c r="L51" s="283" t="s">
        <v>19</v>
      </c>
      <c r="M51" s="417" t="str">
        <f>IFERROR(VLOOKUP($K51,data!$D$82:$F$98,2,FALSE),"")</f>
        <v>秀明八千代</v>
      </c>
      <c r="N51" s="417"/>
      <c r="O51" s="417"/>
      <c r="P51" s="418"/>
      <c r="Q51" s="242" t="str">
        <f>IFERROR(VLOOKUP($K51,data!$D$82:$F$98,3,FALSE),"")</f>
        <v>千葉</v>
      </c>
      <c r="R51" s="394"/>
      <c r="S51" s="215"/>
      <c r="T51" s="20"/>
      <c r="U51" s="20"/>
    </row>
    <row r="52" spans="1:21" s="17" customFormat="1" ht="12.75" customHeight="1" thickTop="1" thickBot="1" x14ac:dyDescent="0.2">
      <c r="J52" s="20"/>
      <c r="K52" s="278"/>
      <c r="L52" s="302"/>
      <c r="M52" s="419"/>
      <c r="N52" s="419"/>
      <c r="O52" s="419"/>
      <c r="P52" s="420"/>
      <c r="Q52" s="243"/>
      <c r="R52" s="3"/>
      <c r="S52" s="310" t="s">
        <v>433</v>
      </c>
      <c r="T52" s="195">
        <v>1</v>
      </c>
    </row>
    <row r="53" spans="1:21" s="17" customFormat="1" ht="12.75" customHeight="1" thickTop="1" x14ac:dyDescent="0.15">
      <c r="J53" s="20"/>
      <c r="K53" s="20"/>
      <c r="L53" s="3"/>
      <c r="M53" s="3"/>
      <c r="N53" s="3"/>
      <c r="O53" s="3"/>
      <c r="P53" s="3"/>
      <c r="Q53" s="3"/>
      <c r="R53" s="3"/>
      <c r="S53" s="259"/>
      <c r="T53" s="164">
        <v>3</v>
      </c>
    </row>
    <row r="54" spans="1:21" s="17" customFormat="1" ht="12.75" customHeight="1" x14ac:dyDescent="0.15">
      <c r="J54" s="20"/>
      <c r="K54" s="20"/>
      <c r="L54" s="3"/>
      <c r="M54" s="3"/>
      <c r="N54" s="3"/>
      <c r="O54" s="3"/>
      <c r="P54" s="3"/>
      <c r="Q54" s="3"/>
      <c r="R54" s="3"/>
      <c r="S54" s="9"/>
      <c r="T54" s="168"/>
    </row>
    <row r="55" spans="1:21" ht="12.75" customHeight="1" thickBot="1" x14ac:dyDescent="0.2">
      <c r="K55" s="239" t="s">
        <v>395</v>
      </c>
      <c r="L55" s="283" t="s">
        <v>20</v>
      </c>
      <c r="M55" s="417" t="str">
        <f>IFERROR(VLOOKUP($K55,data!$D$82:$F$98,2,FALSE),"")</f>
        <v>花咲徳栄</v>
      </c>
      <c r="N55" s="417"/>
      <c r="O55" s="417"/>
      <c r="P55" s="418"/>
      <c r="Q55" s="242" t="str">
        <f>IFERROR(VLOOKUP($K55,data!$D$82:$F$98,3,FALSE),"")</f>
        <v>埼玉</v>
      </c>
      <c r="R55" s="210"/>
      <c r="S55" s="9"/>
      <c r="T55" s="213"/>
    </row>
    <row r="56" spans="1:21" ht="12.75" customHeight="1" thickTop="1" x14ac:dyDescent="0.15">
      <c r="K56" s="278"/>
      <c r="L56" s="302"/>
      <c r="M56" s="419"/>
      <c r="N56" s="419"/>
      <c r="O56" s="419"/>
      <c r="P56" s="420"/>
      <c r="Q56" s="243"/>
      <c r="S56" s="219"/>
    </row>
  </sheetData>
  <mergeCells count="157">
    <mergeCell ref="K55:K56"/>
    <mergeCell ref="K6:K7"/>
    <mergeCell ref="K10:K11"/>
    <mergeCell ref="K14:K15"/>
    <mergeCell ref="K18:K19"/>
    <mergeCell ref="K26:K27"/>
    <mergeCell ref="Q55:Q56"/>
    <mergeCell ref="Q47:Q48"/>
    <mergeCell ref="Q38:Q39"/>
    <mergeCell ref="L47:L48"/>
    <mergeCell ref="M47:P48"/>
    <mergeCell ref="L51:L52"/>
    <mergeCell ref="L55:L56"/>
    <mergeCell ref="M55:P56"/>
    <mergeCell ref="R48:R51"/>
    <mergeCell ref="F28:F29"/>
    <mergeCell ref="F32:F33"/>
    <mergeCell ref="F36:F37"/>
    <mergeCell ref="F40:F41"/>
    <mergeCell ref="M34:P35"/>
    <mergeCell ref="Q51:Q52"/>
    <mergeCell ref="L38:L39"/>
    <mergeCell ref="L44:R45"/>
    <mergeCell ref="K30:K31"/>
    <mergeCell ref="R35:R38"/>
    <mergeCell ref="R27:R30"/>
    <mergeCell ref="M38:P39"/>
    <mergeCell ref="K34:K35"/>
    <mergeCell ref="K38:K39"/>
    <mergeCell ref="K47:K48"/>
    <mergeCell ref="K51:K52"/>
    <mergeCell ref="L4:Q5"/>
    <mergeCell ref="L24:Q25"/>
    <mergeCell ref="Q10:Q11"/>
    <mergeCell ref="M14:P15"/>
    <mergeCell ref="Q14:Q15"/>
    <mergeCell ref="F16:F17"/>
    <mergeCell ref="F20:F21"/>
    <mergeCell ref="B9:B10"/>
    <mergeCell ref="C9:C10"/>
    <mergeCell ref="D9:D10"/>
    <mergeCell ref="E9:E10"/>
    <mergeCell ref="B11:B12"/>
    <mergeCell ref="C11:C12"/>
    <mergeCell ref="D11:D12"/>
    <mergeCell ref="E11:E12"/>
    <mergeCell ref="F8:F9"/>
    <mergeCell ref="F12:F13"/>
    <mergeCell ref="B7:B8"/>
    <mergeCell ref="C7:C8"/>
    <mergeCell ref="B15:B16"/>
    <mergeCell ref="C15:C16"/>
    <mergeCell ref="D15:D16"/>
    <mergeCell ref="E15:E16"/>
    <mergeCell ref="D7:D8"/>
    <mergeCell ref="E7:E8"/>
    <mergeCell ref="B13:B14"/>
    <mergeCell ref="C13:C14"/>
    <mergeCell ref="D13:D14"/>
    <mergeCell ref="E13:E14"/>
    <mergeCell ref="B19:B20"/>
    <mergeCell ref="C19:C20"/>
    <mergeCell ref="D19:D20"/>
    <mergeCell ref="E19:E20"/>
    <mergeCell ref="B17:B18"/>
    <mergeCell ref="C17:C18"/>
    <mergeCell ref="D17:D18"/>
    <mergeCell ref="E17:E18"/>
    <mergeCell ref="B27:B28"/>
    <mergeCell ref="C27:C28"/>
    <mergeCell ref="D27:D28"/>
    <mergeCell ref="E27:E28"/>
    <mergeCell ref="B21:B22"/>
    <mergeCell ref="C21:C22"/>
    <mergeCell ref="D21:D22"/>
    <mergeCell ref="E21:E22"/>
    <mergeCell ref="D31:D32"/>
    <mergeCell ref="E31:E32"/>
    <mergeCell ref="B29:B30"/>
    <mergeCell ref="C29:C30"/>
    <mergeCell ref="D29:D30"/>
    <mergeCell ref="E29:E30"/>
    <mergeCell ref="B31:B32"/>
    <mergeCell ref="C31:C32"/>
    <mergeCell ref="C35:C36"/>
    <mergeCell ref="D35:D36"/>
    <mergeCell ref="E35:E36"/>
    <mergeCell ref="B33:B34"/>
    <mergeCell ref="C33:C34"/>
    <mergeCell ref="D33:D34"/>
    <mergeCell ref="E33:E34"/>
    <mergeCell ref="E41:E42"/>
    <mergeCell ref="B39:B40"/>
    <mergeCell ref="C39:C40"/>
    <mergeCell ref="D39:D40"/>
    <mergeCell ref="E39:E40"/>
    <mergeCell ref="E37:E38"/>
    <mergeCell ref="D37:D38"/>
    <mergeCell ref="A1:J2"/>
    <mergeCell ref="L1:T2"/>
    <mergeCell ref="A4:C5"/>
    <mergeCell ref="A24:C25"/>
    <mergeCell ref="M18:P19"/>
    <mergeCell ref="A17:A18"/>
    <mergeCell ref="A19:A20"/>
    <mergeCell ref="R7:R10"/>
    <mergeCell ref="A35:A36"/>
    <mergeCell ref="M6:P7"/>
    <mergeCell ref="L6:L7"/>
    <mergeCell ref="Q6:Q7"/>
    <mergeCell ref="L10:L11"/>
    <mergeCell ref="Q34:Q35"/>
    <mergeCell ref="Q18:Q19"/>
    <mergeCell ref="A27:A28"/>
    <mergeCell ref="A29:A30"/>
    <mergeCell ref="A21:A22"/>
    <mergeCell ref="A7:A8"/>
    <mergeCell ref="A9:A10"/>
    <mergeCell ref="A11:A12"/>
    <mergeCell ref="A13:A14"/>
    <mergeCell ref="A15:A16"/>
    <mergeCell ref="A31:A32"/>
    <mergeCell ref="U12:U13"/>
    <mergeCell ref="L30:L31"/>
    <mergeCell ref="M30:P31"/>
    <mergeCell ref="Q30:Q31"/>
    <mergeCell ref="L26:L27"/>
    <mergeCell ref="M26:P27"/>
    <mergeCell ref="Q26:Q27"/>
    <mergeCell ref="R15:R18"/>
    <mergeCell ref="L14:L15"/>
    <mergeCell ref="L18:L19"/>
    <mergeCell ref="S31:S34"/>
    <mergeCell ref="S52:S53"/>
    <mergeCell ref="H13:H16"/>
    <mergeCell ref="A44:B45"/>
    <mergeCell ref="B47:B48"/>
    <mergeCell ref="C47:C48"/>
    <mergeCell ref="D47:D48"/>
    <mergeCell ref="M51:P52"/>
    <mergeCell ref="G10:G11"/>
    <mergeCell ref="G18:G19"/>
    <mergeCell ref="G30:G31"/>
    <mergeCell ref="G38:G39"/>
    <mergeCell ref="H32:H37"/>
    <mergeCell ref="L34:L35"/>
    <mergeCell ref="M10:P11"/>
    <mergeCell ref="A41:A42"/>
    <mergeCell ref="C41:C42"/>
    <mergeCell ref="D41:D42"/>
    <mergeCell ref="B41:B42"/>
    <mergeCell ref="B37:B38"/>
    <mergeCell ref="C37:C38"/>
    <mergeCell ref="A37:A38"/>
    <mergeCell ref="A39:A40"/>
    <mergeCell ref="A33:A34"/>
    <mergeCell ref="B35:B36"/>
  </mergeCells>
  <phoneticPr fontId="2"/>
  <pageMargins left="0.78740157480314965" right="0.78740157480314965" top="0.59055118110236227" bottom="0.59055118110236227" header="0.51181102362204722" footer="0.51181102362204722"/>
  <pageSetup paperSize="9" scale="7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U58"/>
  <sheetViews>
    <sheetView zoomScaleNormal="100" zoomScaleSheetLayoutView="100" workbookViewId="0">
      <selection activeCell="B68" sqref="B68"/>
    </sheetView>
  </sheetViews>
  <sheetFormatPr defaultColWidth="9.140625" defaultRowHeight="13.5" customHeight="1" x14ac:dyDescent="0.15"/>
  <cols>
    <col min="1" max="1" width="5.28515625" style="3" customWidth="1"/>
    <col min="2" max="2" width="6.7109375" style="3" customWidth="1"/>
    <col min="3" max="3" width="26.28515625" style="4" customWidth="1"/>
    <col min="4" max="4" width="8.7109375" style="4" customWidth="1"/>
    <col min="5" max="5" width="2.85546875" style="3" customWidth="1"/>
    <col min="6" max="9" width="10.28515625" style="3" customWidth="1"/>
    <col min="10" max="10" width="5.7109375" style="3" customWidth="1"/>
    <col min="11" max="11" width="3.28515625" style="3" customWidth="1"/>
    <col min="12" max="12" width="6.7109375" style="3" customWidth="1"/>
    <col min="13" max="13" width="6.42578125" style="3" customWidth="1"/>
    <col min="14" max="14" width="10" style="3" customWidth="1"/>
    <col min="15" max="16" width="8.140625" style="3" customWidth="1"/>
    <col min="17" max="17" width="8.7109375" style="3" customWidth="1"/>
    <col min="18" max="20" width="10.28515625" style="3" customWidth="1"/>
    <col min="21" max="21" width="22" style="3" customWidth="1"/>
    <col min="22" max="16384" width="9.140625" style="3"/>
  </cols>
  <sheetData>
    <row r="1" spans="1:21" ht="13.5" customHeight="1" x14ac:dyDescent="0.15">
      <c r="A1" s="254" t="s">
        <v>7</v>
      </c>
      <c r="B1" s="254"/>
      <c r="C1" s="254"/>
      <c r="D1" s="254"/>
      <c r="E1" s="254"/>
      <c r="F1" s="254"/>
      <c r="G1" s="254"/>
      <c r="H1" s="254"/>
      <c r="I1" s="254"/>
      <c r="J1" s="254"/>
      <c r="K1" s="32"/>
      <c r="L1" s="254" t="s">
        <v>22</v>
      </c>
      <c r="M1" s="254"/>
      <c r="N1" s="254"/>
      <c r="O1" s="254"/>
      <c r="P1" s="254"/>
      <c r="Q1" s="254"/>
      <c r="R1" s="254"/>
      <c r="S1" s="254"/>
      <c r="T1" s="254"/>
    </row>
    <row r="2" spans="1:21" ht="13.5" customHeight="1" x14ac:dyDescent="0.15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32"/>
      <c r="L2" s="254"/>
      <c r="M2" s="254"/>
      <c r="N2" s="254"/>
      <c r="O2" s="254"/>
      <c r="P2" s="254"/>
      <c r="Q2" s="254"/>
      <c r="R2" s="254"/>
      <c r="S2" s="254"/>
      <c r="T2" s="254"/>
    </row>
    <row r="4" spans="1:21" ht="13.5" customHeight="1" x14ac:dyDescent="0.15">
      <c r="A4" s="265" t="s">
        <v>125</v>
      </c>
      <c r="B4" s="265"/>
      <c r="C4" s="265"/>
      <c r="L4" s="265" t="s">
        <v>138</v>
      </c>
      <c r="M4" s="265"/>
      <c r="N4" s="265"/>
      <c r="O4" s="265"/>
      <c r="P4" s="265"/>
      <c r="Q4" s="265"/>
    </row>
    <row r="5" spans="1:21" ht="13.5" customHeight="1" x14ac:dyDescent="0.15">
      <c r="A5" s="265"/>
      <c r="B5" s="265"/>
      <c r="C5" s="265"/>
      <c r="L5" s="266"/>
      <c r="M5" s="266"/>
      <c r="N5" s="266"/>
      <c r="O5" s="266"/>
      <c r="P5" s="266"/>
      <c r="Q5" s="266"/>
    </row>
    <row r="6" spans="1:21" ht="13.5" customHeight="1" thickBot="1" x14ac:dyDescent="0.2">
      <c r="A6" s="5"/>
      <c r="B6" s="58" t="s">
        <v>296</v>
      </c>
      <c r="C6" s="7" t="s">
        <v>1</v>
      </c>
      <c r="D6" s="67" t="s">
        <v>2</v>
      </c>
      <c r="E6" s="71"/>
      <c r="K6" s="239" t="s">
        <v>401</v>
      </c>
      <c r="L6" s="263">
        <v>1</v>
      </c>
      <c r="M6" s="421" t="str">
        <f>IFERROR(VLOOKUP($K6,data!$L$83:$N$99,2,FALSE),"")</f>
        <v>日本大学鶴ヶ丘</v>
      </c>
      <c r="N6" s="338"/>
      <c r="O6" s="338"/>
      <c r="P6" s="240"/>
      <c r="Q6" s="242" t="str">
        <f>IFERROR(VLOOKUP($K6,data!$L$83:$N$99,3,FALSE),"")</f>
        <v>東京</v>
      </c>
    </row>
    <row r="7" spans="1:21" ht="13.5" customHeight="1" thickTop="1" thickBot="1" x14ac:dyDescent="0.2">
      <c r="A7" s="278"/>
      <c r="B7" s="283">
        <v>1</v>
      </c>
      <c r="C7" s="286" t="s">
        <v>196</v>
      </c>
      <c r="D7" s="242" t="s">
        <v>184</v>
      </c>
      <c r="E7" s="423">
        <v>1</v>
      </c>
      <c r="K7" s="278"/>
      <c r="L7" s="264"/>
      <c r="M7" s="262"/>
      <c r="N7" s="339"/>
      <c r="O7" s="339"/>
      <c r="P7" s="241"/>
      <c r="Q7" s="243"/>
      <c r="R7" s="382" t="s">
        <v>82</v>
      </c>
      <c r="S7" s="213"/>
    </row>
    <row r="8" spans="1:21" ht="13.5" customHeight="1" thickTop="1" thickBot="1" x14ac:dyDescent="0.2">
      <c r="A8" s="278"/>
      <c r="B8" s="364"/>
      <c r="C8" s="287"/>
      <c r="D8" s="243"/>
      <c r="E8" s="424"/>
      <c r="F8" s="358" t="s">
        <v>79</v>
      </c>
      <c r="G8" s="162">
        <v>3</v>
      </c>
      <c r="R8" s="267"/>
      <c r="S8" s="167">
        <v>3</v>
      </c>
    </row>
    <row r="9" spans="1:21" ht="13.5" customHeight="1" thickTop="1" thickBot="1" x14ac:dyDescent="0.2">
      <c r="A9" s="278"/>
      <c r="B9" s="283">
        <v>2</v>
      </c>
      <c r="C9" s="286" t="s">
        <v>200</v>
      </c>
      <c r="D9" s="242" t="s">
        <v>185</v>
      </c>
      <c r="E9" s="423">
        <v>2</v>
      </c>
      <c r="F9" s="439"/>
      <c r="G9" s="183">
        <v>0</v>
      </c>
      <c r="R9" s="310"/>
      <c r="S9" s="170">
        <v>1</v>
      </c>
    </row>
    <row r="10" spans="1:21" ht="13.5" customHeight="1" thickBot="1" x14ac:dyDescent="0.2">
      <c r="A10" s="278"/>
      <c r="B10" s="364"/>
      <c r="C10" s="287"/>
      <c r="D10" s="243"/>
      <c r="E10" s="424"/>
      <c r="G10" s="267" t="s">
        <v>35</v>
      </c>
      <c r="H10" s="162">
        <v>3</v>
      </c>
      <c r="K10" s="239" t="s">
        <v>417</v>
      </c>
      <c r="L10" s="263">
        <v>2</v>
      </c>
      <c r="M10" s="421" t="str">
        <f>IFERROR(VLOOKUP($K10,data!$L$83:$N$99,2,FALSE),"")</f>
        <v>市川</v>
      </c>
      <c r="N10" s="338"/>
      <c r="O10" s="338"/>
      <c r="P10" s="240"/>
      <c r="Q10" s="242" t="str">
        <f>IFERROR(VLOOKUP($K10,data!$L$83:$N$99,3,FALSE),"")</f>
        <v>山梨</v>
      </c>
      <c r="R10" s="356"/>
      <c r="S10" s="89"/>
    </row>
    <row r="11" spans="1:21" ht="13.5" customHeight="1" thickTop="1" thickBot="1" x14ac:dyDescent="0.2">
      <c r="A11" s="278"/>
      <c r="B11" s="283">
        <v>3</v>
      </c>
      <c r="C11" s="286" t="s">
        <v>194</v>
      </c>
      <c r="D11" s="242" t="s">
        <v>183</v>
      </c>
      <c r="E11" s="423">
        <v>3</v>
      </c>
      <c r="F11" s="210"/>
      <c r="G11" s="310"/>
      <c r="H11" s="161">
        <v>1</v>
      </c>
      <c r="K11" s="278"/>
      <c r="L11" s="264"/>
      <c r="M11" s="262"/>
      <c r="N11" s="339"/>
      <c r="O11" s="339"/>
      <c r="P11" s="241"/>
      <c r="Q11" s="243"/>
      <c r="S11" s="310" t="s">
        <v>34</v>
      </c>
    </row>
    <row r="12" spans="1:21" ht="13.5" customHeight="1" thickTop="1" thickBot="1" x14ac:dyDescent="0.2">
      <c r="A12" s="278"/>
      <c r="B12" s="364"/>
      <c r="C12" s="287"/>
      <c r="D12" s="243"/>
      <c r="E12" s="424"/>
      <c r="F12" s="270" t="s">
        <v>80</v>
      </c>
      <c r="G12" s="166">
        <v>3</v>
      </c>
      <c r="H12" s="89"/>
      <c r="S12" s="310"/>
      <c r="T12" s="195">
        <v>0</v>
      </c>
      <c r="U12" s="340"/>
    </row>
    <row r="13" spans="1:21" ht="13.5" customHeight="1" thickTop="1" thickBot="1" x14ac:dyDescent="0.2">
      <c r="A13" s="278"/>
      <c r="B13" s="283">
        <v>4</v>
      </c>
      <c r="C13" s="286" t="s">
        <v>294</v>
      </c>
      <c r="D13" s="242" t="s">
        <v>186</v>
      </c>
      <c r="E13" s="423">
        <v>4</v>
      </c>
      <c r="F13" s="439"/>
      <c r="G13" s="156">
        <v>0</v>
      </c>
      <c r="H13" s="310" t="s">
        <v>37</v>
      </c>
      <c r="S13" s="267"/>
      <c r="T13" s="164">
        <v>3</v>
      </c>
      <c r="U13" s="340"/>
    </row>
    <row r="14" spans="1:21" ht="13.5" customHeight="1" thickBot="1" x14ac:dyDescent="0.2">
      <c r="A14" s="278"/>
      <c r="B14" s="364"/>
      <c r="C14" s="287"/>
      <c r="D14" s="243"/>
      <c r="E14" s="424"/>
      <c r="H14" s="310"/>
      <c r="I14" s="195">
        <v>1</v>
      </c>
      <c r="K14" s="239" t="s">
        <v>425</v>
      </c>
      <c r="L14" s="263">
        <v>3</v>
      </c>
      <c r="M14" s="421" t="str">
        <f>IFERROR(VLOOKUP($K14,data!$L$83:$N$99,2,FALSE),"")</f>
        <v>山梨学院</v>
      </c>
      <c r="N14" s="338"/>
      <c r="O14" s="338"/>
      <c r="P14" s="240"/>
      <c r="Q14" s="242" t="str">
        <f>IFERROR(VLOOKUP($K14,data!$L$83:$N$99,3,FALSE),"")</f>
        <v>山梨</v>
      </c>
      <c r="S14" s="267"/>
      <c r="T14" s="213"/>
      <c r="U14" s="9"/>
    </row>
    <row r="15" spans="1:21" ht="13.5" customHeight="1" thickTop="1" thickBot="1" x14ac:dyDescent="0.2">
      <c r="A15" s="278"/>
      <c r="B15" s="283">
        <v>5</v>
      </c>
      <c r="C15" s="286" t="s">
        <v>205</v>
      </c>
      <c r="D15" s="242" t="s">
        <v>184</v>
      </c>
      <c r="E15" s="423">
        <v>5</v>
      </c>
      <c r="F15" s="210"/>
      <c r="H15" s="267"/>
      <c r="I15" s="164">
        <v>3</v>
      </c>
      <c r="K15" s="278"/>
      <c r="L15" s="264"/>
      <c r="M15" s="262"/>
      <c r="N15" s="339"/>
      <c r="O15" s="339"/>
      <c r="P15" s="241"/>
      <c r="Q15" s="243"/>
      <c r="R15" s="235" t="s">
        <v>83</v>
      </c>
      <c r="S15" s="22"/>
      <c r="T15" s="213"/>
      <c r="U15" s="9"/>
    </row>
    <row r="16" spans="1:21" ht="13.5" customHeight="1" thickTop="1" thickBot="1" x14ac:dyDescent="0.2">
      <c r="A16" s="278"/>
      <c r="B16" s="302"/>
      <c r="C16" s="287"/>
      <c r="D16" s="243"/>
      <c r="E16" s="424"/>
      <c r="F16" s="270" t="s">
        <v>30</v>
      </c>
      <c r="G16" s="167">
        <v>2</v>
      </c>
      <c r="H16" s="267"/>
      <c r="I16" s="213"/>
      <c r="R16" s="310"/>
      <c r="S16" s="172">
        <v>0</v>
      </c>
      <c r="T16" s="213"/>
      <c r="U16" s="9"/>
    </row>
    <row r="17" spans="1:21" ht="13.5" customHeight="1" thickTop="1" thickBot="1" x14ac:dyDescent="0.2">
      <c r="A17" s="278"/>
      <c r="B17" s="283">
        <v>6</v>
      </c>
      <c r="C17" s="286" t="s">
        <v>198</v>
      </c>
      <c r="D17" s="242" t="s">
        <v>186</v>
      </c>
      <c r="E17" s="423">
        <v>6</v>
      </c>
      <c r="F17" s="439"/>
      <c r="G17" s="170">
        <v>0</v>
      </c>
      <c r="H17" s="22"/>
      <c r="I17" s="213"/>
      <c r="R17" s="267"/>
      <c r="S17" s="164">
        <v>2</v>
      </c>
      <c r="U17" s="9"/>
    </row>
    <row r="18" spans="1:21" ht="13.5" customHeight="1" thickBot="1" x14ac:dyDescent="0.2">
      <c r="A18" s="278"/>
      <c r="B18" s="302"/>
      <c r="C18" s="287"/>
      <c r="D18" s="243"/>
      <c r="E18" s="424"/>
      <c r="G18" s="310" t="s">
        <v>36</v>
      </c>
      <c r="H18" s="172">
        <v>0</v>
      </c>
      <c r="I18" s="213"/>
      <c r="K18" s="239" t="s">
        <v>426</v>
      </c>
      <c r="L18" s="263">
        <v>4</v>
      </c>
      <c r="M18" s="421" t="str">
        <f>IFERROR(VLOOKUP($K18,data!$L$83:$N$99,2,FALSE),"")</f>
        <v>帝京</v>
      </c>
      <c r="N18" s="338"/>
      <c r="O18" s="338"/>
      <c r="P18" s="240"/>
      <c r="Q18" s="242" t="str">
        <f>IFERROR(VLOOKUP($K18,data!$L$83:$N$99,3,FALSE),"")</f>
        <v>東京</v>
      </c>
      <c r="R18" s="267"/>
      <c r="S18" s="213"/>
      <c r="U18" s="9"/>
    </row>
    <row r="19" spans="1:21" ht="13.5" customHeight="1" thickTop="1" thickBot="1" x14ac:dyDescent="0.2">
      <c r="A19" s="278"/>
      <c r="B19" s="283">
        <v>7</v>
      </c>
      <c r="C19" s="286" t="s">
        <v>251</v>
      </c>
      <c r="D19" s="242" t="s">
        <v>185</v>
      </c>
      <c r="E19" s="423">
        <v>7</v>
      </c>
      <c r="G19" s="267"/>
      <c r="H19" s="164">
        <v>3</v>
      </c>
      <c r="K19" s="278"/>
      <c r="L19" s="264"/>
      <c r="M19" s="262"/>
      <c r="N19" s="339"/>
      <c r="O19" s="339"/>
      <c r="P19" s="241"/>
      <c r="Q19" s="243"/>
      <c r="R19" s="209"/>
      <c r="U19" s="9"/>
    </row>
    <row r="20" spans="1:21" ht="13.5" customHeight="1" thickBot="1" x14ac:dyDescent="0.2">
      <c r="A20" s="278"/>
      <c r="B20" s="302"/>
      <c r="C20" s="287"/>
      <c r="D20" s="243"/>
      <c r="E20" s="424"/>
      <c r="F20" s="268" t="s">
        <v>81</v>
      </c>
      <c r="G20" s="172">
        <v>1</v>
      </c>
      <c r="H20" s="213"/>
      <c r="U20" s="9"/>
    </row>
    <row r="21" spans="1:21" ht="13.5" customHeight="1" thickTop="1" thickBot="1" x14ac:dyDescent="0.2">
      <c r="A21" s="278"/>
      <c r="B21" s="283">
        <v>8</v>
      </c>
      <c r="C21" s="286" t="s">
        <v>227</v>
      </c>
      <c r="D21" s="242" t="s">
        <v>183</v>
      </c>
      <c r="E21" s="423">
        <v>8</v>
      </c>
      <c r="F21" s="270"/>
      <c r="G21" s="164">
        <v>3</v>
      </c>
      <c r="U21" s="9"/>
    </row>
    <row r="22" spans="1:21" ht="13.5" customHeight="1" thickTop="1" x14ac:dyDescent="0.15">
      <c r="A22" s="278"/>
      <c r="B22" s="302"/>
      <c r="C22" s="287"/>
      <c r="D22" s="243"/>
      <c r="E22" s="424"/>
      <c r="F22" s="209"/>
      <c r="U22" s="9"/>
    </row>
    <row r="23" spans="1:21" ht="13.5" customHeight="1" x14ac:dyDescent="0.15">
      <c r="A23" s="5"/>
      <c r="B23" s="10"/>
      <c r="C23" s="11"/>
      <c r="D23" s="15"/>
      <c r="E23" s="5"/>
      <c r="U23" s="9"/>
    </row>
    <row r="24" spans="1:21" ht="13.5" customHeight="1" x14ac:dyDescent="0.15">
      <c r="A24" s="265" t="s">
        <v>126</v>
      </c>
      <c r="B24" s="265"/>
      <c r="C24" s="265"/>
      <c r="D24" s="11"/>
      <c r="L24" s="265" t="s">
        <v>297</v>
      </c>
      <c r="M24" s="265"/>
      <c r="N24" s="265"/>
      <c r="O24" s="265"/>
      <c r="P24" s="265"/>
      <c r="Q24" s="265"/>
      <c r="U24" s="9"/>
    </row>
    <row r="25" spans="1:21" ht="13.5" customHeight="1" x14ac:dyDescent="0.15">
      <c r="A25" s="265"/>
      <c r="B25" s="265"/>
      <c r="C25" s="265"/>
      <c r="D25" s="16"/>
      <c r="L25" s="266"/>
      <c r="M25" s="266"/>
      <c r="N25" s="266"/>
      <c r="O25" s="266"/>
      <c r="P25" s="266"/>
      <c r="Q25" s="266"/>
      <c r="U25" s="9"/>
    </row>
    <row r="26" spans="1:21" ht="13.5" customHeight="1" thickBot="1" x14ac:dyDescent="0.2">
      <c r="A26" s="5"/>
      <c r="B26" s="58" t="s">
        <v>296</v>
      </c>
      <c r="C26" s="6" t="s">
        <v>1</v>
      </c>
      <c r="D26" s="14" t="s">
        <v>2</v>
      </c>
      <c r="E26" s="71"/>
      <c r="K26" s="239" t="s">
        <v>423</v>
      </c>
      <c r="L26" s="263">
        <v>1</v>
      </c>
      <c r="M26" s="421" t="str">
        <f>IFERROR(VLOOKUP($K26,data!$L$83:$N$99,2,FALSE),"")</f>
        <v>古河第一</v>
      </c>
      <c r="N26" s="338"/>
      <c r="O26" s="338"/>
      <c r="P26" s="240"/>
      <c r="Q26" s="242" t="str">
        <f>IFERROR(VLOOKUP($K26,data!$L$83:$N$99,3,FALSE),"")</f>
        <v>茨城</v>
      </c>
      <c r="R26" s="210"/>
      <c r="U26" s="9"/>
    </row>
    <row r="27" spans="1:21" ht="13.5" customHeight="1" thickTop="1" thickBot="1" x14ac:dyDescent="0.2">
      <c r="A27" s="278"/>
      <c r="B27" s="283">
        <v>1</v>
      </c>
      <c r="C27" s="437" t="s">
        <v>214</v>
      </c>
      <c r="D27" s="425" t="s">
        <v>188</v>
      </c>
      <c r="E27" s="427">
        <v>1</v>
      </c>
      <c r="F27" s="210"/>
      <c r="K27" s="278"/>
      <c r="L27" s="264"/>
      <c r="M27" s="262"/>
      <c r="N27" s="339"/>
      <c r="O27" s="339"/>
      <c r="P27" s="241"/>
      <c r="Q27" s="243"/>
      <c r="R27" s="267" t="s">
        <v>82</v>
      </c>
      <c r="S27" s="213"/>
      <c r="U27" s="9"/>
    </row>
    <row r="28" spans="1:21" ht="13.5" customHeight="1" thickTop="1" thickBot="1" x14ac:dyDescent="0.2">
      <c r="A28" s="278"/>
      <c r="B28" s="364"/>
      <c r="C28" s="438"/>
      <c r="D28" s="426"/>
      <c r="E28" s="428"/>
      <c r="F28" s="270" t="s">
        <v>79</v>
      </c>
      <c r="G28" s="162">
        <v>3</v>
      </c>
      <c r="R28" s="267"/>
      <c r="S28" s="162">
        <v>3</v>
      </c>
    </row>
    <row r="29" spans="1:21" ht="13.5" customHeight="1" thickTop="1" thickBot="1" x14ac:dyDescent="0.2">
      <c r="A29" s="278"/>
      <c r="B29" s="283">
        <v>2</v>
      </c>
      <c r="C29" s="286" t="s">
        <v>295</v>
      </c>
      <c r="D29" s="242" t="s">
        <v>187</v>
      </c>
      <c r="E29" s="423">
        <v>2</v>
      </c>
      <c r="F29" s="439"/>
      <c r="G29" s="161">
        <v>1</v>
      </c>
      <c r="R29" s="310"/>
      <c r="S29" s="161">
        <v>1</v>
      </c>
    </row>
    <row r="30" spans="1:21" ht="13.5" customHeight="1" thickBot="1" x14ac:dyDescent="0.2">
      <c r="A30" s="278"/>
      <c r="B30" s="364"/>
      <c r="C30" s="287"/>
      <c r="D30" s="243"/>
      <c r="E30" s="424"/>
      <c r="G30" s="310" t="s">
        <v>35</v>
      </c>
      <c r="H30" s="165">
        <v>0</v>
      </c>
      <c r="K30" s="239" t="s">
        <v>411</v>
      </c>
      <c r="L30" s="263">
        <v>2</v>
      </c>
      <c r="M30" s="421" t="str">
        <f>IFERROR(VLOOKUP($K30,data!$L$83:$N$99,2,FALSE),"")</f>
        <v>宇都宮商業</v>
      </c>
      <c r="N30" s="338"/>
      <c r="O30" s="338"/>
      <c r="P30" s="240"/>
      <c r="Q30" s="242" t="str">
        <f>IFERROR(VLOOKUP($K30,data!$L$83:$N$99,3,FALSE),"")</f>
        <v>栃木</v>
      </c>
      <c r="R30" s="356"/>
      <c r="S30" s="89"/>
      <c r="U30" s="9"/>
    </row>
    <row r="31" spans="1:21" ht="13.5" customHeight="1" thickTop="1" thickBot="1" x14ac:dyDescent="0.2">
      <c r="A31" s="278"/>
      <c r="B31" s="283">
        <v>3</v>
      </c>
      <c r="C31" s="286" t="s">
        <v>254</v>
      </c>
      <c r="D31" s="242" t="s">
        <v>189</v>
      </c>
      <c r="E31" s="423">
        <v>3</v>
      </c>
      <c r="G31" s="267"/>
      <c r="H31" s="167">
        <v>3</v>
      </c>
      <c r="I31" s="213"/>
      <c r="K31" s="278"/>
      <c r="L31" s="264"/>
      <c r="M31" s="262"/>
      <c r="N31" s="339"/>
      <c r="O31" s="339"/>
      <c r="P31" s="241"/>
      <c r="Q31" s="243"/>
      <c r="S31" s="310" t="s">
        <v>34</v>
      </c>
      <c r="U31" s="9"/>
    </row>
    <row r="32" spans="1:21" ht="13.5" customHeight="1" thickTop="1" thickBot="1" x14ac:dyDescent="0.2">
      <c r="A32" s="278"/>
      <c r="B32" s="364"/>
      <c r="C32" s="287"/>
      <c r="D32" s="243"/>
      <c r="E32" s="424"/>
      <c r="F32" s="358" t="s">
        <v>80</v>
      </c>
      <c r="G32" s="162">
        <v>3</v>
      </c>
      <c r="H32" s="197"/>
      <c r="I32" s="213"/>
      <c r="S32" s="310"/>
      <c r="T32" s="195">
        <v>0</v>
      </c>
      <c r="U32" s="9"/>
    </row>
    <row r="33" spans="1:21" ht="13.5" customHeight="1" thickTop="1" thickBot="1" x14ac:dyDescent="0.2">
      <c r="A33" s="278"/>
      <c r="B33" s="283">
        <v>4</v>
      </c>
      <c r="C33" s="286" t="s">
        <v>244</v>
      </c>
      <c r="D33" s="242" t="s">
        <v>190</v>
      </c>
      <c r="E33" s="423">
        <v>4</v>
      </c>
      <c r="F33" s="439"/>
      <c r="G33" s="156">
        <v>0</v>
      </c>
      <c r="H33" s="267" t="s">
        <v>37</v>
      </c>
      <c r="I33" s="213"/>
      <c r="S33" s="267"/>
      <c r="T33" s="164">
        <v>3</v>
      </c>
      <c r="U33" s="9"/>
    </row>
    <row r="34" spans="1:21" ht="13.5" customHeight="1" thickBot="1" x14ac:dyDescent="0.2">
      <c r="A34" s="278"/>
      <c r="B34" s="364"/>
      <c r="C34" s="287"/>
      <c r="D34" s="243"/>
      <c r="E34" s="424"/>
      <c r="H34" s="267"/>
      <c r="I34" s="167">
        <v>3</v>
      </c>
      <c r="K34" s="239" t="s">
        <v>430</v>
      </c>
      <c r="L34" s="263">
        <v>3</v>
      </c>
      <c r="M34" s="421" t="str">
        <f>IFERROR(VLOOKUP($K34,data!$L$83:$N$99,2,FALSE),"")</f>
        <v>高崎商業</v>
      </c>
      <c r="N34" s="338"/>
      <c r="O34" s="338"/>
      <c r="P34" s="240"/>
      <c r="Q34" s="242" t="str">
        <f>IFERROR(VLOOKUP($K34,data!$L$83:$N$99,3,FALSE),"")</f>
        <v>群馬</v>
      </c>
      <c r="S34" s="267"/>
      <c r="T34" s="213"/>
      <c r="U34" s="9"/>
    </row>
    <row r="35" spans="1:21" ht="13.5" customHeight="1" thickTop="1" thickBot="1" x14ac:dyDescent="0.2">
      <c r="A35" s="278"/>
      <c r="B35" s="283">
        <v>5</v>
      </c>
      <c r="C35" s="437" t="s">
        <v>246</v>
      </c>
      <c r="D35" s="425" t="s">
        <v>188</v>
      </c>
      <c r="E35" s="427">
        <v>5</v>
      </c>
      <c r="H35" s="310"/>
      <c r="I35" s="159">
        <v>0</v>
      </c>
      <c r="K35" s="278"/>
      <c r="L35" s="264"/>
      <c r="M35" s="262"/>
      <c r="N35" s="339"/>
      <c r="O35" s="339"/>
      <c r="P35" s="241"/>
      <c r="Q35" s="243"/>
      <c r="R35" s="235" t="s">
        <v>83</v>
      </c>
      <c r="S35" s="22"/>
      <c r="T35" s="213"/>
      <c r="U35" s="9"/>
    </row>
    <row r="36" spans="1:21" ht="13.5" customHeight="1" thickBot="1" x14ac:dyDescent="0.2">
      <c r="A36" s="278"/>
      <c r="B36" s="302"/>
      <c r="C36" s="438"/>
      <c r="D36" s="426"/>
      <c r="E36" s="428"/>
      <c r="F36" s="440" t="s">
        <v>30</v>
      </c>
      <c r="G36" s="214">
        <v>2</v>
      </c>
      <c r="H36" s="310"/>
      <c r="R36" s="310"/>
      <c r="S36" s="172">
        <v>1</v>
      </c>
      <c r="T36" s="213"/>
      <c r="U36" s="9"/>
    </row>
    <row r="37" spans="1:21" ht="13.5" customHeight="1" thickTop="1" thickBot="1" x14ac:dyDescent="0.2">
      <c r="A37" s="278"/>
      <c r="B37" s="283">
        <v>6</v>
      </c>
      <c r="C37" s="286" t="s">
        <v>209</v>
      </c>
      <c r="D37" s="242" t="s">
        <v>190</v>
      </c>
      <c r="E37" s="423">
        <v>6</v>
      </c>
      <c r="F37" s="441"/>
      <c r="G37" s="157">
        <v>3</v>
      </c>
      <c r="H37" s="89"/>
      <c r="R37" s="267"/>
      <c r="S37" s="164">
        <v>2</v>
      </c>
      <c r="U37" s="9"/>
    </row>
    <row r="38" spans="1:21" ht="13.5" customHeight="1" thickTop="1" thickBot="1" x14ac:dyDescent="0.2">
      <c r="A38" s="278"/>
      <c r="B38" s="302"/>
      <c r="C38" s="287"/>
      <c r="D38" s="243"/>
      <c r="E38" s="424"/>
      <c r="F38" s="209"/>
      <c r="G38" s="310" t="s">
        <v>36</v>
      </c>
      <c r="H38" s="161">
        <v>0</v>
      </c>
      <c r="K38" s="239" t="s">
        <v>424</v>
      </c>
      <c r="L38" s="263">
        <v>4</v>
      </c>
      <c r="M38" s="421" t="str">
        <f>IFERROR(VLOOKUP($K38,data!$L$83:$N$99,2,FALSE),"")</f>
        <v>東洋大学附属牛久</v>
      </c>
      <c r="N38" s="338"/>
      <c r="O38" s="338"/>
      <c r="P38" s="240"/>
      <c r="Q38" s="242" t="str">
        <f>IFERROR(VLOOKUP($K38,data!$L$83:$N$99,3,FALSE),"")</f>
        <v>茨城</v>
      </c>
      <c r="R38" s="398"/>
      <c r="S38" s="213"/>
      <c r="U38" s="9"/>
    </row>
    <row r="39" spans="1:21" ht="13.5" customHeight="1" thickTop="1" thickBot="1" x14ac:dyDescent="0.2">
      <c r="A39" s="278"/>
      <c r="B39" s="283">
        <v>7</v>
      </c>
      <c r="C39" s="286" t="s">
        <v>216</v>
      </c>
      <c r="D39" s="242" t="s">
        <v>187</v>
      </c>
      <c r="E39" s="423">
        <v>7</v>
      </c>
      <c r="G39" s="267"/>
      <c r="H39" s="164">
        <v>3</v>
      </c>
      <c r="K39" s="278"/>
      <c r="L39" s="264"/>
      <c r="M39" s="262"/>
      <c r="N39" s="339"/>
      <c r="O39" s="339"/>
      <c r="P39" s="241"/>
      <c r="Q39" s="243"/>
      <c r="U39" s="9"/>
    </row>
    <row r="40" spans="1:21" ht="13.5" customHeight="1" thickBot="1" x14ac:dyDescent="0.2">
      <c r="A40" s="278"/>
      <c r="B40" s="302"/>
      <c r="C40" s="287"/>
      <c r="D40" s="243"/>
      <c r="E40" s="424"/>
      <c r="F40" s="268" t="s">
        <v>81</v>
      </c>
      <c r="G40" s="165">
        <v>0</v>
      </c>
      <c r="H40" s="213"/>
      <c r="U40" s="9"/>
    </row>
    <row r="41" spans="1:21" ht="13.5" customHeight="1" thickTop="1" thickBot="1" x14ac:dyDescent="0.2">
      <c r="A41" s="278"/>
      <c r="B41" s="283">
        <v>8</v>
      </c>
      <c r="C41" s="286" t="s">
        <v>211</v>
      </c>
      <c r="D41" s="242" t="s">
        <v>189</v>
      </c>
      <c r="E41" s="423">
        <v>8</v>
      </c>
      <c r="F41" s="270"/>
      <c r="G41" s="167">
        <v>2</v>
      </c>
      <c r="U41" s="9"/>
    </row>
    <row r="42" spans="1:21" ht="13.5" customHeight="1" thickTop="1" x14ac:dyDescent="0.15">
      <c r="A42" s="278"/>
      <c r="B42" s="302"/>
      <c r="C42" s="287"/>
      <c r="D42" s="243"/>
      <c r="E42" s="424"/>
      <c r="F42" s="209"/>
      <c r="U42" s="9"/>
    </row>
    <row r="43" spans="1:21" ht="13.5" customHeight="1" x14ac:dyDescent="0.15">
      <c r="A43" s="12"/>
      <c r="B43" s="12"/>
      <c r="C43" s="13"/>
      <c r="D43" s="13"/>
      <c r="E43" s="12"/>
      <c r="F43" s="12"/>
      <c r="G43" s="12"/>
      <c r="H43" s="12"/>
      <c r="I43" s="12"/>
      <c r="U43" s="9"/>
    </row>
    <row r="44" spans="1:21" ht="13.5" customHeight="1" x14ac:dyDescent="0.15">
      <c r="A44" s="346" t="s">
        <v>18</v>
      </c>
      <c r="B44" s="346"/>
      <c r="K44" s="17"/>
      <c r="L44" s="254" t="s">
        <v>85</v>
      </c>
      <c r="M44" s="254"/>
      <c r="N44" s="254"/>
      <c r="O44" s="254"/>
      <c r="P44" s="254"/>
      <c r="Q44" s="254"/>
      <c r="R44" s="254"/>
      <c r="S44" s="254"/>
      <c r="T44" s="254"/>
      <c r="U44" s="9"/>
    </row>
    <row r="45" spans="1:21" s="17" customFormat="1" ht="13.5" customHeight="1" x14ac:dyDescent="0.15">
      <c r="A45" s="291"/>
      <c r="B45" s="291"/>
      <c r="C45" s="24"/>
      <c r="D45" s="24"/>
      <c r="E45" s="24"/>
      <c r="F45" s="20"/>
      <c r="G45" s="20"/>
      <c r="H45" s="20"/>
      <c r="I45" s="20"/>
      <c r="J45" s="20"/>
      <c r="K45" s="20"/>
      <c r="L45" s="254"/>
      <c r="M45" s="254"/>
      <c r="N45" s="254"/>
      <c r="O45" s="254"/>
      <c r="P45" s="254"/>
      <c r="Q45" s="254"/>
      <c r="R45" s="254"/>
      <c r="S45" s="254"/>
      <c r="T45" s="254"/>
      <c r="U45" s="9"/>
    </row>
    <row r="46" spans="1:21" s="17" customFormat="1" ht="13.5" customHeight="1" x14ac:dyDescent="0.15">
      <c r="A46" s="26"/>
      <c r="B46" s="66" t="s">
        <v>93</v>
      </c>
      <c r="C46" s="55" t="s">
        <v>15</v>
      </c>
      <c r="D46" s="56" t="s">
        <v>105</v>
      </c>
      <c r="E46" s="24"/>
      <c r="F46" s="20"/>
      <c r="G46" s="20"/>
      <c r="H46" s="20"/>
      <c r="I46" s="20"/>
      <c r="J46" s="20"/>
      <c r="K46" s="20"/>
      <c r="L46" s="20"/>
      <c r="M46" s="20"/>
      <c r="N46" s="3"/>
      <c r="O46" s="3"/>
      <c r="P46" s="3"/>
      <c r="Q46" s="3"/>
      <c r="R46" s="3"/>
      <c r="S46" s="3"/>
      <c r="T46" s="3"/>
      <c r="U46" s="9"/>
    </row>
    <row r="47" spans="1:21" s="17" customFormat="1" ht="12.6" customHeight="1" thickBot="1" x14ac:dyDescent="0.2">
      <c r="A47" s="19"/>
      <c r="B47" s="442" t="s">
        <v>11</v>
      </c>
      <c r="C47" s="222" t="s">
        <v>122</v>
      </c>
      <c r="D47" s="226" t="s">
        <v>59</v>
      </c>
      <c r="E47" s="20"/>
      <c r="F47" s="20"/>
      <c r="G47" s="20"/>
      <c r="H47" s="20"/>
      <c r="I47" s="20"/>
      <c r="J47" s="20"/>
      <c r="K47" s="278"/>
      <c r="L47" s="283" t="s">
        <v>21</v>
      </c>
      <c r="M47" s="341" t="s">
        <v>122</v>
      </c>
      <c r="N47" s="431"/>
      <c r="O47" s="431"/>
      <c r="P47" s="432"/>
      <c r="Q47" s="226" t="s">
        <v>59</v>
      </c>
      <c r="R47" s="3"/>
      <c r="S47" s="3"/>
      <c r="T47" s="3"/>
      <c r="U47" s="9"/>
    </row>
    <row r="48" spans="1:21" s="17" customFormat="1" ht="13.5" customHeight="1" x14ac:dyDescent="0.15">
      <c r="A48" s="20"/>
      <c r="B48" s="443"/>
      <c r="C48" s="223"/>
      <c r="D48" s="227"/>
      <c r="E48" s="22"/>
      <c r="F48" s="22"/>
      <c r="G48" s="22"/>
      <c r="H48" s="22"/>
      <c r="I48" s="22"/>
      <c r="J48" s="22"/>
      <c r="K48" s="278"/>
      <c r="L48" s="302"/>
      <c r="M48" s="444"/>
      <c r="N48" s="433"/>
      <c r="O48" s="433"/>
      <c r="P48" s="434"/>
      <c r="Q48" s="227"/>
      <c r="R48" s="235" t="s">
        <v>84</v>
      </c>
      <c r="S48" s="3"/>
      <c r="U48" s="9"/>
    </row>
    <row r="49" spans="1:21" s="17" customFormat="1" ht="13.5" customHeight="1" thickBot="1" x14ac:dyDescent="0.2">
      <c r="A49" s="20"/>
      <c r="B49" s="20"/>
      <c r="E49" s="22"/>
      <c r="F49" s="22"/>
      <c r="G49" s="22"/>
      <c r="H49" s="22"/>
      <c r="I49" s="22"/>
      <c r="J49" s="22"/>
      <c r="K49" s="20"/>
      <c r="L49" s="3"/>
      <c r="M49" s="3"/>
      <c r="N49" s="3"/>
      <c r="O49" s="3"/>
      <c r="P49" s="3"/>
      <c r="Q49" s="3"/>
      <c r="R49" s="310"/>
      <c r="S49" s="156">
        <v>1</v>
      </c>
      <c r="T49" s="20"/>
      <c r="U49" s="20"/>
    </row>
    <row r="50" spans="1:21" s="17" customFormat="1" ht="13.5" customHeight="1" thickTop="1" x14ac:dyDescent="0.15">
      <c r="A50" s="20"/>
      <c r="B50" s="30"/>
      <c r="C50" s="30"/>
      <c r="D50" s="30"/>
      <c r="E50" s="30"/>
      <c r="F50" s="31"/>
      <c r="G50" s="22"/>
      <c r="H50" s="22"/>
      <c r="I50" s="22"/>
      <c r="J50" s="22"/>
      <c r="K50" s="20"/>
      <c r="L50" s="3"/>
      <c r="M50" s="3"/>
      <c r="N50" s="3"/>
      <c r="O50" s="3"/>
      <c r="P50" s="3"/>
      <c r="Q50" s="3"/>
      <c r="R50" s="267"/>
      <c r="S50" s="157">
        <v>3</v>
      </c>
      <c r="T50" s="20"/>
      <c r="U50" s="20"/>
    </row>
    <row r="51" spans="1:21" s="17" customFormat="1" ht="13.5" customHeight="1" thickBot="1" x14ac:dyDescent="0.2">
      <c r="A51" s="20"/>
      <c r="B51"/>
      <c r="C51"/>
      <c r="D51"/>
      <c r="E51"/>
      <c r="F51"/>
      <c r="G51" s="23"/>
      <c r="H51" s="22"/>
      <c r="I51" s="22"/>
      <c r="J51" s="22"/>
      <c r="K51" s="239" t="s">
        <v>435</v>
      </c>
      <c r="L51" s="283" t="s">
        <v>19</v>
      </c>
      <c r="M51" s="435" t="str">
        <f>IFERROR(VLOOKUP($K51,data!$L$83:$N$99,2,FALSE),"")</f>
        <v>光明学園相模原</v>
      </c>
      <c r="N51" s="417"/>
      <c r="O51" s="417"/>
      <c r="P51" s="418"/>
      <c r="Q51" s="242" t="str">
        <f>IFERROR(VLOOKUP($K51,data!$L$83:$N$99,3,FALSE),"")</f>
        <v>神奈川</v>
      </c>
      <c r="R51" s="398"/>
      <c r="S51" s="215"/>
      <c r="T51" s="20"/>
      <c r="U51" s="20"/>
    </row>
    <row r="52" spans="1:21" s="17" customFormat="1" ht="13.5" customHeight="1" thickTop="1" thickBot="1" x14ac:dyDescent="0.2">
      <c r="A52" s="20"/>
      <c r="B52" s="22"/>
      <c r="E52" s="22"/>
      <c r="F52" s="22"/>
      <c r="G52" s="22"/>
      <c r="H52" s="22"/>
      <c r="I52" s="22"/>
      <c r="J52" s="22"/>
      <c r="K52" s="278"/>
      <c r="L52" s="302"/>
      <c r="M52" s="436"/>
      <c r="N52" s="419"/>
      <c r="O52" s="419"/>
      <c r="P52" s="420"/>
      <c r="Q52" s="243"/>
      <c r="R52" s="3"/>
      <c r="S52" s="310" t="s">
        <v>433</v>
      </c>
      <c r="T52" s="172">
        <v>2</v>
      </c>
      <c r="U52" s="20"/>
    </row>
    <row r="53" spans="1:21" s="17" customFormat="1" ht="13.5" customHeight="1" thickTop="1" x14ac:dyDescent="0.15">
      <c r="A53" s="20"/>
      <c r="B53" s="22"/>
      <c r="E53" s="22"/>
      <c r="F53" s="22"/>
      <c r="G53" s="22"/>
      <c r="H53" s="22"/>
      <c r="I53" s="22"/>
      <c r="J53" s="22"/>
      <c r="K53" s="20"/>
      <c r="L53" s="3"/>
      <c r="M53" s="3"/>
      <c r="N53" s="3"/>
      <c r="O53" s="3"/>
      <c r="P53" s="3"/>
      <c r="Q53" s="3"/>
      <c r="R53" s="3"/>
      <c r="S53" s="267"/>
      <c r="T53" s="164" t="s">
        <v>437</v>
      </c>
      <c r="U53" s="9"/>
    </row>
    <row r="54" spans="1:21" s="17" customFormat="1" ht="13.5" customHeight="1" x14ac:dyDescent="0.15">
      <c r="A54" s="20"/>
      <c r="B54" s="20"/>
      <c r="E54" s="22"/>
      <c r="F54" s="22"/>
      <c r="G54" s="22"/>
      <c r="H54" s="22"/>
      <c r="I54" s="22"/>
      <c r="J54" s="22"/>
      <c r="K54" s="20"/>
      <c r="L54" s="3"/>
      <c r="M54" s="3"/>
      <c r="N54" s="3"/>
      <c r="O54" s="3"/>
      <c r="P54" s="3"/>
      <c r="Q54" s="3"/>
      <c r="R54" s="3"/>
      <c r="S54" s="22"/>
      <c r="T54" s="168"/>
      <c r="U54" s="9"/>
    </row>
    <row r="55" spans="1:21" s="17" customFormat="1" ht="13.5" customHeight="1" thickBot="1" x14ac:dyDescent="0.2">
      <c r="A55" s="20"/>
      <c r="B55" s="22"/>
      <c r="C55" s="20"/>
      <c r="D55" s="22"/>
      <c r="E55" s="22"/>
      <c r="F55" s="22"/>
      <c r="G55" s="22"/>
      <c r="H55" s="22"/>
      <c r="I55" s="22"/>
      <c r="J55" s="22"/>
      <c r="K55" s="239" t="s">
        <v>395</v>
      </c>
      <c r="L55" s="283" t="s">
        <v>20</v>
      </c>
      <c r="M55" s="435" t="str">
        <f>IFERROR(VLOOKUP($K55,data!$L$83:$N$99,2,FALSE),"")</f>
        <v>花咲徳栄</v>
      </c>
      <c r="N55" s="417"/>
      <c r="O55" s="417"/>
      <c r="P55" s="418"/>
      <c r="Q55" s="242" t="str">
        <f>IFERROR(VLOOKUP($K55,data!$L$83:$N$99,3,FALSE),"")</f>
        <v>埼玉</v>
      </c>
      <c r="R55" s="160"/>
      <c r="S55" s="22"/>
      <c r="T55" s="168"/>
    </row>
    <row r="56" spans="1:21" s="17" customFormat="1" ht="13.5" customHeight="1" thickTop="1" x14ac:dyDescent="0.15">
      <c r="A56" s="20"/>
      <c r="B56" s="20"/>
      <c r="C56" s="20"/>
      <c r="D56" s="22"/>
      <c r="E56" s="22"/>
      <c r="F56" s="22"/>
      <c r="G56" s="22"/>
      <c r="H56" s="22"/>
      <c r="I56" s="22"/>
      <c r="J56" s="22"/>
      <c r="K56" s="278"/>
      <c r="L56" s="302"/>
      <c r="M56" s="436"/>
      <c r="N56" s="419"/>
      <c r="O56" s="419"/>
      <c r="P56" s="420"/>
      <c r="Q56" s="243"/>
      <c r="S56" s="188"/>
    </row>
    <row r="57" spans="1:21" s="17" customFormat="1" ht="13.5" customHeight="1" x14ac:dyDescent="0.15">
      <c r="A57" s="20"/>
      <c r="B57" s="28"/>
      <c r="C57" s="20"/>
      <c r="D57" s="22"/>
      <c r="E57" s="22"/>
      <c r="F57" s="22"/>
      <c r="G57" s="22"/>
      <c r="H57" s="22"/>
      <c r="I57" s="22"/>
      <c r="J57" s="22"/>
      <c r="K57" s="20"/>
      <c r="L57" s="3"/>
      <c r="M57" s="3"/>
      <c r="N57" s="3"/>
      <c r="O57" s="3"/>
      <c r="P57" s="3"/>
      <c r="Q57" s="3"/>
      <c r="R57" s="3"/>
      <c r="S57" s="3"/>
      <c r="T57" s="3"/>
    </row>
    <row r="58" spans="1:21" ht="13.5" customHeight="1" x14ac:dyDescent="0.15">
      <c r="M58" s="86"/>
    </row>
  </sheetData>
  <mergeCells count="158">
    <mergeCell ref="K55:K56"/>
    <mergeCell ref="K6:K7"/>
    <mergeCell ref="K10:K11"/>
    <mergeCell ref="K14:K15"/>
    <mergeCell ref="K18:K19"/>
    <mergeCell ref="K26:K27"/>
    <mergeCell ref="K30:K31"/>
    <mergeCell ref="B47:B48"/>
    <mergeCell ref="L44:T45"/>
    <mergeCell ref="R48:R51"/>
    <mergeCell ref="A44:B45"/>
    <mergeCell ref="D31:D32"/>
    <mergeCell ref="E31:E32"/>
    <mergeCell ref="B37:B38"/>
    <mergeCell ref="C37:C38"/>
    <mergeCell ref="K34:K35"/>
    <mergeCell ref="F40:F41"/>
    <mergeCell ref="C47:C48"/>
    <mergeCell ref="D47:D48"/>
    <mergeCell ref="A39:A40"/>
    <mergeCell ref="A41:A42"/>
    <mergeCell ref="M47:P48"/>
    <mergeCell ref="Q51:Q52"/>
    <mergeCell ref="K38:K39"/>
    <mergeCell ref="K47:K48"/>
    <mergeCell ref="K51:K52"/>
    <mergeCell ref="F28:F29"/>
    <mergeCell ref="F32:F33"/>
    <mergeCell ref="F36:F37"/>
    <mergeCell ref="G30:G31"/>
    <mergeCell ref="G38:G39"/>
    <mergeCell ref="H33:H36"/>
    <mergeCell ref="R7:R10"/>
    <mergeCell ref="R15:R18"/>
    <mergeCell ref="L6:L7"/>
    <mergeCell ref="G10:G11"/>
    <mergeCell ref="G18:G19"/>
    <mergeCell ref="H13:H16"/>
    <mergeCell ref="F20:F21"/>
    <mergeCell ref="M6:P7"/>
    <mergeCell ref="Q6:Q7"/>
    <mergeCell ref="L10:L11"/>
    <mergeCell ref="M10:P11"/>
    <mergeCell ref="Q10:Q11"/>
    <mergeCell ref="R35:R38"/>
    <mergeCell ref="L38:L39"/>
    <mergeCell ref="B9:B10"/>
    <mergeCell ref="C9:C10"/>
    <mergeCell ref="D9:D10"/>
    <mergeCell ref="E9:E10"/>
    <mergeCell ref="B11:B12"/>
    <mergeCell ref="C11:C12"/>
    <mergeCell ref="C15:C16"/>
    <mergeCell ref="F8:F9"/>
    <mergeCell ref="F12:F13"/>
    <mergeCell ref="B7:B8"/>
    <mergeCell ref="C13:C14"/>
    <mergeCell ref="D13:D14"/>
    <mergeCell ref="E13:E14"/>
    <mergeCell ref="E21:E22"/>
    <mergeCell ref="F16:F17"/>
    <mergeCell ref="L4:Q5"/>
    <mergeCell ref="B29:B30"/>
    <mergeCell ref="C29:C30"/>
    <mergeCell ref="D29:D30"/>
    <mergeCell ref="E29:E30"/>
    <mergeCell ref="D15:D16"/>
    <mergeCell ref="E15:E16"/>
    <mergeCell ref="C7:C8"/>
    <mergeCell ref="D7:D8"/>
    <mergeCell ref="E7:E8"/>
    <mergeCell ref="B19:B20"/>
    <mergeCell ref="C19:C20"/>
    <mergeCell ref="D19:D20"/>
    <mergeCell ref="E19:E20"/>
    <mergeCell ref="E11:E12"/>
    <mergeCell ref="B17:B18"/>
    <mergeCell ref="C17:C18"/>
    <mergeCell ref="D17:D18"/>
    <mergeCell ref="E17:E18"/>
    <mergeCell ref="D11:D12"/>
    <mergeCell ref="B27:B28"/>
    <mergeCell ref="C27:C28"/>
    <mergeCell ref="E33:E34"/>
    <mergeCell ref="B31:B32"/>
    <mergeCell ref="C31:C32"/>
    <mergeCell ref="D37:D38"/>
    <mergeCell ref="E37:E38"/>
    <mergeCell ref="B35:B36"/>
    <mergeCell ref="C35:C36"/>
    <mergeCell ref="D35:D36"/>
    <mergeCell ref="E35:E36"/>
    <mergeCell ref="D39:D40"/>
    <mergeCell ref="E39:E40"/>
    <mergeCell ref="B41:B42"/>
    <mergeCell ref="C41:C42"/>
    <mergeCell ref="B13:B14"/>
    <mergeCell ref="A15:A16"/>
    <mergeCell ref="A17:A18"/>
    <mergeCell ref="A19:A20"/>
    <mergeCell ref="A21:A22"/>
    <mergeCell ref="B21:B22"/>
    <mergeCell ref="C21:C22"/>
    <mergeCell ref="D21:D22"/>
    <mergeCell ref="B15:B16"/>
    <mergeCell ref="A35:A36"/>
    <mergeCell ref="A37:A38"/>
    <mergeCell ref="A27:A28"/>
    <mergeCell ref="A29:A30"/>
    <mergeCell ref="A31:A32"/>
    <mergeCell ref="A33:A34"/>
    <mergeCell ref="D27:D28"/>
    <mergeCell ref="E27:E28"/>
    <mergeCell ref="B33:B34"/>
    <mergeCell ref="C33:C34"/>
    <mergeCell ref="D33:D34"/>
    <mergeCell ref="U12:U13"/>
    <mergeCell ref="L14:L15"/>
    <mergeCell ref="M14:P15"/>
    <mergeCell ref="Q14:Q15"/>
    <mergeCell ref="L18:L19"/>
    <mergeCell ref="M18:P19"/>
    <mergeCell ref="Q18:Q19"/>
    <mergeCell ref="S11:S14"/>
    <mergeCell ref="L24:Q25"/>
    <mergeCell ref="Q55:Q56"/>
    <mergeCell ref="L55:L56"/>
    <mergeCell ref="L51:L52"/>
    <mergeCell ref="M38:P39"/>
    <mergeCell ref="Q38:Q39"/>
    <mergeCell ref="L47:L48"/>
    <mergeCell ref="M55:P56"/>
    <mergeCell ref="M51:P52"/>
    <mergeCell ref="S52:S53"/>
    <mergeCell ref="A1:J2"/>
    <mergeCell ref="L1:T2"/>
    <mergeCell ref="A4:C5"/>
    <mergeCell ref="A24:C25"/>
    <mergeCell ref="Q47:Q48"/>
    <mergeCell ref="L34:L35"/>
    <mergeCell ref="M34:P35"/>
    <mergeCell ref="Q34:Q35"/>
    <mergeCell ref="L26:L27"/>
    <mergeCell ref="A7:A8"/>
    <mergeCell ref="A9:A10"/>
    <mergeCell ref="A11:A12"/>
    <mergeCell ref="S31:S34"/>
    <mergeCell ref="Q26:Q27"/>
    <mergeCell ref="L30:L31"/>
    <mergeCell ref="M30:P31"/>
    <mergeCell ref="Q30:Q31"/>
    <mergeCell ref="R27:R30"/>
    <mergeCell ref="M26:P27"/>
    <mergeCell ref="A13:A14"/>
    <mergeCell ref="D41:D42"/>
    <mergeCell ref="E41:E42"/>
    <mergeCell ref="B39:B40"/>
    <mergeCell ref="C39:C40"/>
  </mergeCells>
  <phoneticPr fontId="2"/>
  <pageMargins left="0.78740157480314965" right="0.78740157480314965" top="0.59055118110236227" bottom="0.59055118110236227" header="0.51181102362204722" footer="0.51181102362204722"/>
  <pageSetup paperSize="9" scale="7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O99"/>
  <sheetViews>
    <sheetView topLeftCell="A78" zoomScaleNormal="100" zoomScaleSheetLayoutView="100" workbookViewId="0">
      <selection activeCell="F98" sqref="F98"/>
    </sheetView>
  </sheetViews>
  <sheetFormatPr defaultColWidth="9.140625" defaultRowHeight="13.5" customHeight="1" x14ac:dyDescent="0.15"/>
  <cols>
    <col min="1" max="1" width="9.140625" style="4"/>
    <col min="2" max="4" width="5.42578125" style="4" bestFit="1" customWidth="1"/>
    <col min="5" max="5" width="13.7109375" style="4" bestFit="1" customWidth="1"/>
    <col min="6" max="6" width="15.85546875" style="4" bestFit="1" customWidth="1"/>
    <col min="7" max="7" width="18.140625" style="4" bestFit="1" customWidth="1"/>
    <col min="8" max="9" width="9.140625" style="4"/>
    <col min="10" max="12" width="5.42578125" style="4" bestFit="1" customWidth="1"/>
    <col min="13" max="13" width="13.7109375" style="4" bestFit="1" customWidth="1"/>
    <col min="14" max="14" width="18.140625" style="4" bestFit="1" customWidth="1"/>
    <col min="15" max="15" width="7.42578125" style="4" bestFit="1" customWidth="1"/>
    <col min="16" max="16384" width="9.140625" style="4"/>
  </cols>
  <sheetData>
    <row r="1" spans="2:15" ht="13.5" customHeight="1" x14ac:dyDescent="0.15">
      <c r="E1" s="85" t="s">
        <v>302</v>
      </c>
      <c r="M1" s="85" t="s">
        <v>307</v>
      </c>
    </row>
    <row r="2" spans="2:15" ht="13.5" customHeight="1" x14ac:dyDescent="0.15">
      <c r="B2" s="87" t="s">
        <v>306</v>
      </c>
      <c r="C2" s="87" t="s">
        <v>296</v>
      </c>
      <c r="D2" s="87" t="s">
        <v>298</v>
      </c>
      <c r="E2" s="87" t="s">
        <v>303</v>
      </c>
      <c r="F2" s="87" t="s">
        <v>304</v>
      </c>
      <c r="G2" s="87" t="s">
        <v>305</v>
      </c>
      <c r="J2" s="87" t="s">
        <v>306</v>
      </c>
      <c r="K2" s="87" t="s">
        <v>296</v>
      </c>
      <c r="L2" s="87" t="s">
        <v>298</v>
      </c>
      <c r="M2" s="87" t="s">
        <v>303</v>
      </c>
      <c r="N2" s="87" t="s">
        <v>304</v>
      </c>
      <c r="O2" s="87" t="s">
        <v>305</v>
      </c>
    </row>
    <row r="3" spans="2:15" ht="13.5" customHeight="1" x14ac:dyDescent="0.15">
      <c r="B3" s="87" t="s">
        <v>300</v>
      </c>
      <c r="C3" s="88">
        <v>1</v>
      </c>
      <c r="D3" s="88" t="str">
        <f>B3&amp;C3</f>
        <v>M1</v>
      </c>
      <c r="E3" s="88" t="s">
        <v>220</v>
      </c>
      <c r="F3" s="88" t="s">
        <v>221</v>
      </c>
      <c r="G3" s="88" t="s">
        <v>183</v>
      </c>
      <c r="J3" s="87" t="s">
        <v>300</v>
      </c>
      <c r="K3" s="88">
        <v>1</v>
      </c>
      <c r="L3" s="88" t="str">
        <f>J3&amp;K3</f>
        <v>M1</v>
      </c>
      <c r="M3" s="88" t="s">
        <v>191</v>
      </c>
      <c r="N3" s="88" t="s">
        <v>192</v>
      </c>
      <c r="O3" s="88" t="s">
        <v>185</v>
      </c>
    </row>
    <row r="4" spans="2:15" ht="13.5" customHeight="1" x14ac:dyDescent="0.15">
      <c r="B4" s="88" t="s">
        <v>299</v>
      </c>
      <c r="C4" s="88">
        <v>2</v>
      </c>
      <c r="D4" s="88" t="str">
        <f t="shared" ref="D4:D20" si="0">B4&amp;C4</f>
        <v>M2</v>
      </c>
      <c r="E4" s="88" t="s">
        <v>222</v>
      </c>
      <c r="F4" s="88" t="s">
        <v>196</v>
      </c>
      <c r="G4" s="88" t="s">
        <v>184</v>
      </c>
      <c r="J4" s="87" t="s">
        <v>300</v>
      </c>
      <c r="K4" s="88">
        <v>2</v>
      </c>
      <c r="L4" s="88" t="str">
        <f t="shared" ref="L4:L21" si="1">J4&amp;K4</f>
        <v>M2</v>
      </c>
      <c r="M4" s="88" t="s">
        <v>193</v>
      </c>
      <c r="N4" s="88" t="s">
        <v>194</v>
      </c>
      <c r="O4" s="88" t="s">
        <v>183</v>
      </c>
    </row>
    <row r="5" spans="2:15" ht="13.5" customHeight="1" x14ac:dyDescent="0.15">
      <c r="B5" s="88" t="s">
        <v>299</v>
      </c>
      <c r="C5" s="88">
        <v>3</v>
      </c>
      <c r="D5" s="88" t="str">
        <f t="shared" si="0"/>
        <v>M3</v>
      </c>
      <c r="E5" s="88" t="s">
        <v>223</v>
      </c>
      <c r="F5" s="88" t="s">
        <v>202</v>
      </c>
      <c r="G5" s="88" t="s">
        <v>186</v>
      </c>
      <c r="J5" s="87" t="s">
        <v>300</v>
      </c>
      <c r="K5" s="88">
        <v>3</v>
      </c>
      <c r="L5" s="88" t="str">
        <f t="shared" si="1"/>
        <v>M3</v>
      </c>
      <c r="M5" s="88" t="s">
        <v>195</v>
      </c>
      <c r="N5" s="88" t="s">
        <v>196</v>
      </c>
      <c r="O5" s="88" t="s">
        <v>184</v>
      </c>
    </row>
    <row r="6" spans="2:15" ht="13.5" customHeight="1" x14ac:dyDescent="0.15">
      <c r="B6" s="88" t="s">
        <v>299</v>
      </c>
      <c r="C6" s="88">
        <v>4</v>
      </c>
      <c r="D6" s="88" t="str">
        <f t="shared" si="0"/>
        <v>M4</v>
      </c>
      <c r="E6" s="88" t="s">
        <v>224</v>
      </c>
      <c r="F6" s="88" t="s">
        <v>225</v>
      </c>
      <c r="G6" s="88" t="s">
        <v>185</v>
      </c>
      <c r="J6" s="87" t="s">
        <v>300</v>
      </c>
      <c r="K6" s="88">
        <v>4</v>
      </c>
      <c r="L6" s="88" t="str">
        <f t="shared" si="1"/>
        <v>M4</v>
      </c>
      <c r="M6" s="88" t="s">
        <v>197</v>
      </c>
      <c r="N6" s="88" t="s">
        <v>198</v>
      </c>
      <c r="O6" s="88" t="s">
        <v>186</v>
      </c>
    </row>
    <row r="7" spans="2:15" ht="13.5" customHeight="1" x14ac:dyDescent="0.15">
      <c r="B7" s="88" t="s">
        <v>299</v>
      </c>
      <c r="C7" s="88">
        <v>5</v>
      </c>
      <c r="D7" s="88" t="str">
        <f t="shared" si="0"/>
        <v>M5</v>
      </c>
      <c r="E7" s="88" t="s">
        <v>226</v>
      </c>
      <c r="F7" s="88" t="s">
        <v>227</v>
      </c>
      <c r="G7" s="88" t="s">
        <v>183</v>
      </c>
      <c r="J7" s="87" t="s">
        <v>300</v>
      </c>
      <c r="K7" s="88">
        <v>5</v>
      </c>
      <c r="L7" s="88" t="str">
        <f t="shared" si="1"/>
        <v>M5</v>
      </c>
      <c r="M7" s="88" t="s">
        <v>199</v>
      </c>
      <c r="N7" s="88" t="s">
        <v>200</v>
      </c>
      <c r="O7" s="88" t="s">
        <v>185</v>
      </c>
    </row>
    <row r="8" spans="2:15" ht="13.5" customHeight="1" x14ac:dyDescent="0.15">
      <c r="B8" s="88" t="s">
        <v>299</v>
      </c>
      <c r="C8" s="88">
        <v>6</v>
      </c>
      <c r="D8" s="88" t="str">
        <f t="shared" si="0"/>
        <v>M6</v>
      </c>
      <c r="E8" s="88" t="s">
        <v>228</v>
      </c>
      <c r="F8" s="88" t="s">
        <v>229</v>
      </c>
      <c r="G8" s="88" t="s">
        <v>185</v>
      </c>
      <c r="J8" s="87" t="s">
        <v>300</v>
      </c>
      <c r="K8" s="88">
        <v>6</v>
      </c>
      <c r="L8" s="88" t="str">
        <f t="shared" si="1"/>
        <v>M6</v>
      </c>
      <c r="M8" s="88" t="s">
        <v>201</v>
      </c>
      <c r="N8" s="88" t="s">
        <v>202</v>
      </c>
      <c r="O8" s="88" t="s">
        <v>186</v>
      </c>
    </row>
    <row r="9" spans="2:15" ht="13.5" customHeight="1" x14ac:dyDescent="0.15">
      <c r="B9" s="88" t="s">
        <v>299</v>
      </c>
      <c r="C9" s="88">
        <v>7</v>
      </c>
      <c r="D9" s="88" t="str">
        <f t="shared" si="0"/>
        <v>M7</v>
      </c>
      <c r="E9" s="88" t="s">
        <v>230</v>
      </c>
      <c r="F9" s="88" t="s">
        <v>205</v>
      </c>
      <c r="G9" s="88" t="s">
        <v>184</v>
      </c>
      <c r="J9" s="87" t="s">
        <v>300</v>
      </c>
      <c r="K9" s="88">
        <v>7</v>
      </c>
      <c r="L9" s="88" t="str">
        <f t="shared" si="1"/>
        <v>M7</v>
      </c>
      <c r="M9" s="88" t="s">
        <v>203</v>
      </c>
      <c r="N9" s="88" t="s">
        <v>194</v>
      </c>
      <c r="O9" s="88" t="s">
        <v>183</v>
      </c>
    </row>
    <row r="10" spans="2:15" ht="13.5" customHeight="1" x14ac:dyDescent="0.15">
      <c r="B10" s="88" t="s">
        <v>299</v>
      </c>
      <c r="C10" s="88">
        <v>8</v>
      </c>
      <c r="D10" s="88" t="str">
        <f t="shared" si="0"/>
        <v>M8</v>
      </c>
      <c r="E10" s="88" t="s">
        <v>231</v>
      </c>
      <c r="F10" s="88" t="s">
        <v>202</v>
      </c>
      <c r="G10" s="88" t="s">
        <v>186</v>
      </c>
      <c r="J10" s="87" t="s">
        <v>300</v>
      </c>
      <c r="K10" s="88">
        <v>8</v>
      </c>
      <c r="L10" s="88" t="str">
        <f t="shared" si="1"/>
        <v>M8</v>
      </c>
      <c r="M10" s="88" t="s">
        <v>204</v>
      </c>
      <c r="N10" s="88" t="s">
        <v>205</v>
      </c>
      <c r="O10" s="88" t="s">
        <v>184</v>
      </c>
    </row>
    <row r="11" spans="2:15" ht="13.5" customHeight="1" x14ac:dyDescent="0.15">
      <c r="B11" s="87" t="s">
        <v>301</v>
      </c>
      <c r="C11" s="88">
        <v>1</v>
      </c>
      <c r="D11" s="88" t="str">
        <f t="shared" si="0"/>
        <v>K1</v>
      </c>
      <c r="E11" s="88" t="s">
        <v>232</v>
      </c>
      <c r="F11" s="88" t="s">
        <v>207</v>
      </c>
      <c r="G11" s="88" t="s">
        <v>188</v>
      </c>
      <c r="J11" s="87" t="s">
        <v>301</v>
      </c>
      <c r="K11" s="88">
        <v>1</v>
      </c>
      <c r="L11" s="88" t="str">
        <f t="shared" si="1"/>
        <v>K1</v>
      </c>
      <c r="M11" s="88" t="s">
        <v>206</v>
      </c>
      <c r="N11" s="88" t="s">
        <v>207</v>
      </c>
      <c r="O11" s="88" t="s">
        <v>188</v>
      </c>
    </row>
    <row r="12" spans="2:15" ht="13.5" customHeight="1" x14ac:dyDescent="0.15">
      <c r="B12" s="87" t="s">
        <v>301</v>
      </c>
      <c r="C12" s="88">
        <v>2</v>
      </c>
      <c r="D12" s="88" t="str">
        <f t="shared" si="0"/>
        <v>K2</v>
      </c>
      <c r="E12" s="88" t="s">
        <v>233</v>
      </c>
      <c r="F12" s="88" t="s">
        <v>234</v>
      </c>
      <c r="G12" s="88" t="s">
        <v>189</v>
      </c>
      <c r="J12" s="87" t="s">
        <v>301</v>
      </c>
      <c r="K12" s="88">
        <v>2</v>
      </c>
      <c r="L12" s="88" t="str">
        <f t="shared" si="1"/>
        <v>K2</v>
      </c>
      <c r="M12" s="88" t="s">
        <v>208</v>
      </c>
      <c r="N12" s="88" t="s">
        <v>209</v>
      </c>
      <c r="O12" s="88" t="s">
        <v>190</v>
      </c>
    </row>
    <row r="13" spans="2:15" ht="13.5" customHeight="1" x14ac:dyDescent="0.15">
      <c r="B13" s="87" t="s">
        <v>301</v>
      </c>
      <c r="C13" s="88">
        <v>3</v>
      </c>
      <c r="D13" s="88" t="str">
        <f t="shared" si="0"/>
        <v>K3</v>
      </c>
      <c r="E13" s="88" t="s">
        <v>235</v>
      </c>
      <c r="F13" s="88" t="s">
        <v>236</v>
      </c>
      <c r="G13" s="88" t="s">
        <v>190</v>
      </c>
      <c r="J13" s="87" t="s">
        <v>301</v>
      </c>
      <c r="K13" s="88">
        <v>3</v>
      </c>
      <c r="L13" s="88" t="str">
        <f t="shared" si="1"/>
        <v>K3</v>
      </c>
      <c r="M13" s="88" t="s">
        <v>210</v>
      </c>
      <c r="N13" s="88" t="s">
        <v>211</v>
      </c>
      <c r="O13" s="88" t="s">
        <v>189</v>
      </c>
    </row>
    <row r="14" spans="2:15" ht="13.5" customHeight="1" x14ac:dyDescent="0.15">
      <c r="B14" s="87" t="s">
        <v>301</v>
      </c>
      <c r="C14" s="88">
        <v>4</v>
      </c>
      <c r="D14" s="88" t="str">
        <f t="shared" si="0"/>
        <v>K4</v>
      </c>
      <c r="E14" s="88" t="s">
        <v>237</v>
      </c>
      <c r="F14" s="88" t="s">
        <v>238</v>
      </c>
      <c r="G14" s="88" t="s">
        <v>187</v>
      </c>
      <c r="J14" s="87" t="s">
        <v>301</v>
      </c>
      <c r="K14" s="88">
        <v>4</v>
      </c>
      <c r="L14" s="88" t="str">
        <f t="shared" si="1"/>
        <v>K4</v>
      </c>
      <c r="M14" s="88" t="s">
        <v>212</v>
      </c>
      <c r="N14" s="88" t="s">
        <v>213</v>
      </c>
      <c r="O14" s="88" t="s">
        <v>187</v>
      </c>
    </row>
    <row r="15" spans="2:15" ht="13.5" customHeight="1" x14ac:dyDescent="0.15">
      <c r="B15" s="87" t="s">
        <v>301</v>
      </c>
      <c r="C15" s="88">
        <v>5</v>
      </c>
      <c r="D15" s="88" t="str">
        <f t="shared" si="0"/>
        <v>K5</v>
      </c>
      <c r="E15" s="88" t="s">
        <v>239</v>
      </c>
      <c r="F15" s="88" t="s">
        <v>207</v>
      </c>
      <c r="G15" s="88" t="s">
        <v>188</v>
      </c>
      <c r="J15" s="87" t="s">
        <v>301</v>
      </c>
      <c r="K15" s="88">
        <v>5</v>
      </c>
      <c r="L15" s="88" t="str">
        <f t="shared" si="1"/>
        <v>K5</v>
      </c>
      <c r="M15" s="88" t="s">
        <v>116</v>
      </c>
      <c r="N15" s="88" t="s">
        <v>214</v>
      </c>
      <c r="O15" s="88" t="s">
        <v>188</v>
      </c>
    </row>
    <row r="16" spans="2:15" ht="13.5" customHeight="1" x14ac:dyDescent="0.15">
      <c r="B16" s="87" t="s">
        <v>301</v>
      </c>
      <c r="C16" s="88">
        <v>6</v>
      </c>
      <c r="D16" s="88" t="str">
        <f t="shared" si="0"/>
        <v>K6</v>
      </c>
      <c r="E16" s="88" t="s">
        <v>240</v>
      </c>
      <c r="F16" s="88" t="s">
        <v>216</v>
      </c>
      <c r="G16" s="88" t="s">
        <v>187</v>
      </c>
      <c r="J16" s="87" t="s">
        <v>301</v>
      </c>
      <c r="K16" s="88">
        <v>6</v>
      </c>
      <c r="L16" s="88" t="str">
        <f t="shared" si="1"/>
        <v>K6</v>
      </c>
      <c r="M16" s="88" t="s">
        <v>215</v>
      </c>
      <c r="N16" s="88" t="s">
        <v>216</v>
      </c>
      <c r="O16" s="88" t="s">
        <v>187</v>
      </c>
    </row>
    <row r="17" spans="2:15" ht="13.5" customHeight="1" x14ac:dyDescent="0.15">
      <c r="B17" s="87" t="s">
        <v>301</v>
      </c>
      <c r="C17" s="88">
        <v>7</v>
      </c>
      <c r="D17" s="88" t="str">
        <f t="shared" si="0"/>
        <v>K7</v>
      </c>
      <c r="E17" s="88" t="s">
        <v>241</v>
      </c>
      <c r="F17" s="88" t="s">
        <v>211</v>
      </c>
      <c r="G17" s="88" t="s">
        <v>189</v>
      </c>
      <c r="J17" s="87" t="s">
        <v>301</v>
      </c>
      <c r="K17" s="88">
        <v>7</v>
      </c>
      <c r="L17" s="88" t="str">
        <f t="shared" si="1"/>
        <v>K7</v>
      </c>
      <c r="M17" s="88" t="s">
        <v>217</v>
      </c>
      <c r="N17" s="88" t="s">
        <v>218</v>
      </c>
      <c r="O17" s="88" t="s">
        <v>190</v>
      </c>
    </row>
    <row r="18" spans="2:15" ht="13.5" customHeight="1" x14ac:dyDescent="0.15">
      <c r="B18" s="87" t="s">
        <v>301</v>
      </c>
      <c r="C18" s="88">
        <v>8</v>
      </c>
      <c r="D18" s="88" t="str">
        <f t="shared" si="0"/>
        <v>K8</v>
      </c>
      <c r="E18" s="88" t="s">
        <v>242</v>
      </c>
      <c r="F18" s="88" t="s">
        <v>243</v>
      </c>
      <c r="G18" s="88" t="s">
        <v>190</v>
      </c>
      <c r="J18" s="87" t="s">
        <v>301</v>
      </c>
      <c r="K18" s="88">
        <v>8</v>
      </c>
      <c r="L18" s="88" t="str">
        <f t="shared" si="1"/>
        <v>K8</v>
      </c>
      <c r="M18" s="88" t="s">
        <v>219</v>
      </c>
      <c r="N18" s="88" t="s">
        <v>211</v>
      </c>
      <c r="O18" s="88" t="s">
        <v>189</v>
      </c>
    </row>
    <row r="19" spans="2:15" ht="13.5" customHeight="1" x14ac:dyDescent="0.15">
      <c r="B19" s="87" t="s">
        <v>300</v>
      </c>
      <c r="C19" s="87" t="s">
        <v>309</v>
      </c>
      <c r="D19" s="88" t="str">
        <f t="shared" si="0"/>
        <v>MS</v>
      </c>
      <c r="E19" s="88" t="s">
        <v>308</v>
      </c>
      <c r="F19" s="88" t="s">
        <v>202</v>
      </c>
      <c r="G19" s="88" t="s">
        <v>59</v>
      </c>
      <c r="J19" s="87" t="s">
        <v>300</v>
      </c>
      <c r="K19" s="87" t="s">
        <v>312</v>
      </c>
      <c r="L19" s="88" t="str">
        <f t="shared" si="1"/>
        <v>MS1</v>
      </c>
      <c r="M19" s="88" t="s">
        <v>25</v>
      </c>
      <c r="N19" s="88" t="s">
        <v>13</v>
      </c>
      <c r="O19" s="88" t="s">
        <v>59</v>
      </c>
    </row>
    <row r="20" spans="2:15" ht="13.5" customHeight="1" x14ac:dyDescent="0.15">
      <c r="B20" s="87" t="s">
        <v>301</v>
      </c>
      <c r="C20" s="87" t="s">
        <v>309</v>
      </c>
      <c r="D20" s="88" t="str">
        <f t="shared" si="0"/>
        <v>KS</v>
      </c>
      <c r="E20" s="88" t="s">
        <v>135</v>
      </c>
      <c r="F20" s="88" t="s">
        <v>136</v>
      </c>
      <c r="G20" s="88" t="s">
        <v>115</v>
      </c>
      <c r="J20" s="87" t="s">
        <v>300</v>
      </c>
      <c r="K20" s="87" t="s">
        <v>313</v>
      </c>
      <c r="L20" s="88" t="str">
        <f t="shared" si="1"/>
        <v>MS2</v>
      </c>
      <c r="M20" s="88" t="s">
        <v>123</v>
      </c>
      <c r="N20" s="88" t="s">
        <v>121</v>
      </c>
      <c r="O20" s="88" t="s">
        <v>96</v>
      </c>
    </row>
    <row r="21" spans="2:15" ht="13.5" customHeight="1" x14ac:dyDescent="0.15">
      <c r="J21" s="87" t="s">
        <v>301</v>
      </c>
      <c r="K21" s="87" t="s">
        <v>309</v>
      </c>
      <c r="L21" s="88" t="str">
        <f t="shared" si="1"/>
        <v>KS</v>
      </c>
      <c r="M21" s="88" t="s">
        <v>124</v>
      </c>
      <c r="N21" s="88" t="s">
        <v>120</v>
      </c>
      <c r="O21" s="88" t="s">
        <v>115</v>
      </c>
    </row>
    <row r="23" spans="2:15" ht="13.5" customHeight="1" x14ac:dyDescent="0.15">
      <c r="E23" s="85" t="s">
        <v>310</v>
      </c>
      <c r="M23" s="85" t="s">
        <v>311</v>
      </c>
    </row>
    <row r="24" spans="2:15" ht="13.5" customHeight="1" x14ac:dyDescent="0.15">
      <c r="B24" s="87" t="s">
        <v>306</v>
      </c>
      <c r="C24" s="87" t="s">
        <v>296</v>
      </c>
      <c r="D24" s="87" t="s">
        <v>298</v>
      </c>
      <c r="E24" s="87" t="s">
        <v>304</v>
      </c>
      <c r="F24" s="87" t="s">
        <v>305</v>
      </c>
      <c r="J24" s="87" t="s">
        <v>306</v>
      </c>
      <c r="K24" s="87" t="s">
        <v>296</v>
      </c>
      <c r="L24" s="87" t="s">
        <v>298</v>
      </c>
      <c r="M24" s="87" t="s">
        <v>304</v>
      </c>
      <c r="N24" s="87" t="s">
        <v>305</v>
      </c>
    </row>
    <row r="25" spans="2:15" ht="13.5" customHeight="1" x14ac:dyDescent="0.15">
      <c r="B25" s="87" t="s">
        <v>300</v>
      </c>
      <c r="C25" s="88">
        <v>1</v>
      </c>
      <c r="D25" s="88" t="str">
        <f t="shared" ref="D25:D41" si="2">B25&amp;C25</f>
        <v>M1</v>
      </c>
      <c r="E25" s="88" t="s">
        <v>245</v>
      </c>
      <c r="F25" s="88" t="s">
        <v>184</v>
      </c>
      <c r="J25" s="87" t="s">
        <v>300</v>
      </c>
      <c r="K25" s="88">
        <v>1</v>
      </c>
      <c r="L25" s="88" t="str">
        <f t="shared" ref="L25:L40" si="3">J25&amp;K25</f>
        <v>M1</v>
      </c>
      <c r="M25" s="88" t="s">
        <v>194</v>
      </c>
      <c r="N25" s="88" t="s">
        <v>183</v>
      </c>
    </row>
    <row r="26" spans="2:15" ht="13.5" customHeight="1" x14ac:dyDescent="0.15">
      <c r="B26" s="87" t="s">
        <v>300</v>
      </c>
      <c r="C26" s="88">
        <v>2</v>
      </c>
      <c r="D26" s="88" t="str">
        <f t="shared" si="2"/>
        <v>M2</v>
      </c>
      <c r="E26" s="88" t="s">
        <v>225</v>
      </c>
      <c r="F26" s="88" t="s">
        <v>185</v>
      </c>
      <c r="J26" s="87" t="s">
        <v>300</v>
      </c>
      <c r="K26" s="88">
        <v>2</v>
      </c>
      <c r="L26" s="88" t="str">
        <f t="shared" si="3"/>
        <v>M2</v>
      </c>
      <c r="M26" s="88" t="s">
        <v>205</v>
      </c>
      <c r="N26" s="88" t="s">
        <v>184</v>
      </c>
    </row>
    <row r="27" spans="2:15" ht="13.5" customHeight="1" x14ac:dyDescent="0.15">
      <c r="B27" s="87" t="s">
        <v>300</v>
      </c>
      <c r="C27" s="88">
        <v>3</v>
      </c>
      <c r="D27" s="88" t="str">
        <f t="shared" si="2"/>
        <v>M3</v>
      </c>
      <c r="E27" s="88" t="s">
        <v>198</v>
      </c>
      <c r="F27" s="88" t="s">
        <v>186</v>
      </c>
      <c r="J27" s="87" t="s">
        <v>300</v>
      </c>
      <c r="K27" s="88">
        <v>3</v>
      </c>
      <c r="L27" s="88" t="str">
        <f t="shared" si="3"/>
        <v>M3</v>
      </c>
      <c r="M27" s="88" t="s">
        <v>198</v>
      </c>
      <c r="N27" s="88" t="s">
        <v>186</v>
      </c>
    </row>
    <row r="28" spans="2:15" ht="13.5" customHeight="1" x14ac:dyDescent="0.15">
      <c r="B28" s="87" t="s">
        <v>300</v>
      </c>
      <c r="C28" s="88">
        <v>4</v>
      </c>
      <c r="D28" s="88" t="str">
        <f t="shared" si="2"/>
        <v>M4</v>
      </c>
      <c r="E28" s="88" t="s">
        <v>227</v>
      </c>
      <c r="F28" s="88" t="s">
        <v>183</v>
      </c>
      <c r="J28" s="87" t="s">
        <v>300</v>
      </c>
      <c r="K28" s="88">
        <v>4</v>
      </c>
      <c r="L28" s="88" t="str">
        <f t="shared" si="3"/>
        <v>M4</v>
      </c>
      <c r="M28" s="88" t="s">
        <v>200</v>
      </c>
      <c r="N28" s="88" t="s">
        <v>185</v>
      </c>
    </row>
    <row r="29" spans="2:15" ht="13.5" customHeight="1" x14ac:dyDescent="0.15">
      <c r="B29" s="87" t="s">
        <v>300</v>
      </c>
      <c r="C29" s="88">
        <v>5</v>
      </c>
      <c r="D29" s="88" t="str">
        <f t="shared" si="2"/>
        <v>M5</v>
      </c>
      <c r="E29" s="88" t="s">
        <v>196</v>
      </c>
      <c r="F29" s="88" t="s">
        <v>184</v>
      </c>
      <c r="J29" s="87" t="s">
        <v>300</v>
      </c>
      <c r="K29" s="88">
        <v>5</v>
      </c>
      <c r="L29" s="88" t="str">
        <f t="shared" si="3"/>
        <v>M5</v>
      </c>
      <c r="M29" s="88" t="s">
        <v>227</v>
      </c>
      <c r="N29" s="88" t="s">
        <v>183</v>
      </c>
    </row>
    <row r="30" spans="2:15" ht="13.5" customHeight="1" x14ac:dyDescent="0.15">
      <c r="B30" s="87" t="s">
        <v>300</v>
      </c>
      <c r="C30" s="88">
        <v>6</v>
      </c>
      <c r="D30" s="88" t="str">
        <f t="shared" si="2"/>
        <v>M6</v>
      </c>
      <c r="E30" s="88" t="s">
        <v>221</v>
      </c>
      <c r="F30" s="88" t="s">
        <v>183</v>
      </c>
      <c r="J30" s="87" t="s">
        <v>300</v>
      </c>
      <c r="K30" s="88">
        <v>6</v>
      </c>
      <c r="L30" s="88" t="str">
        <f t="shared" si="3"/>
        <v>M6</v>
      </c>
      <c r="M30" s="88" t="s">
        <v>192</v>
      </c>
      <c r="N30" s="88" t="s">
        <v>185</v>
      </c>
    </row>
    <row r="31" spans="2:15" ht="13.5" customHeight="1" x14ac:dyDescent="0.15">
      <c r="B31" s="87" t="s">
        <v>300</v>
      </c>
      <c r="C31" s="88">
        <v>7</v>
      </c>
      <c r="D31" s="88" t="str">
        <f t="shared" si="2"/>
        <v>M7</v>
      </c>
      <c r="E31" s="88" t="s">
        <v>229</v>
      </c>
      <c r="F31" s="88" t="s">
        <v>185</v>
      </c>
      <c r="J31" s="87" t="s">
        <v>300</v>
      </c>
      <c r="K31" s="88">
        <v>7</v>
      </c>
      <c r="L31" s="88" t="str">
        <f t="shared" si="3"/>
        <v>M7</v>
      </c>
      <c r="M31" s="88" t="s">
        <v>196</v>
      </c>
      <c r="N31" s="88" t="s">
        <v>184</v>
      </c>
    </row>
    <row r="32" spans="2:15" ht="13.5" customHeight="1" x14ac:dyDescent="0.15">
      <c r="B32" s="87" t="s">
        <v>300</v>
      </c>
      <c r="C32" s="88">
        <v>8</v>
      </c>
      <c r="D32" s="88" t="str">
        <f t="shared" si="2"/>
        <v>M8</v>
      </c>
      <c r="E32" s="88" t="s">
        <v>202</v>
      </c>
      <c r="F32" s="88" t="s">
        <v>186</v>
      </c>
      <c r="J32" s="87" t="s">
        <v>300</v>
      </c>
      <c r="K32" s="88">
        <v>8</v>
      </c>
      <c r="L32" s="88" t="str">
        <f t="shared" si="3"/>
        <v>M8</v>
      </c>
      <c r="M32" s="88" t="s">
        <v>202</v>
      </c>
      <c r="N32" s="88" t="s">
        <v>186</v>
      </c>
    </row>
    <row r="33" spans="2:15" ht="13.5" customHeight="1" x14ac:dyDescent="0.15">
      <c r="B33" s="87" t="s">
        <v>301</v>
      </c>
      <c r="C33" s="88">
        <v>1</v>
      </c>
      <c r="D33" s="88" t="str">
        <f t="shared" si="2"/>
        <v>K1</v>
      </c>
      <c r="E33" s="88" t="s">
        <v>243</v>
      </c>
      <c r="F33" s="88" t="s">
        <v>190</v>
      </c>
      <c r="J33" s="87" t="s">
        <v>301</v>
      </c>
      <c r="K33" s="88">
        <v>1</v>
      </c>
      <c r="L33" s="88" t="str">
        <f t="shared" si="3"/>
        <v>K1</v>
      </c>
      <c r="M33" s="88" t="s">
        <v>216</v>
      </c>
      <c r="N33" s="88" t="s">
        <v>187</v>
      </c>
    </row>
    <row r="34" spans="2:15" ht="13.5" customHeight="1" x14ac:dyDescent="0.15">
      <c r="B34" s="87" t="s">
        <v>301</v>
      </c>
      <c r="C34" s="88">
        <v>2</v>
      </c>
      <c r="D34" s="88" t="str">
        <f t="shared" si="2"/>
        <v>K2</v>
      </c>
      <c r="E34" s="88" t="s">
        <v>238</v>
      </c>
      <c r="F34" s="88" t="s">
        <v>187</v>
      </c>
      <c r="J34" s="87" t="s">
        <v>301</v>
      </c>
      <c r="K34" s="88">
        <v>2</v>
      </c>
      <c r="L34" s="88" t="str">
        <f t="shared" si="3"/>
        <v>K2</v>
      </c>
      <c r="M34" s="88" t="s">
        <v>207</v>
      </c>
      <c r="N34" s="88" t="s">
        <v>188</v>
      </c>
    </row>
    <row r="35" spans="2:15" ht="13.5" customHeight="1" x14ac:dyDescent="0.15">
      <c r="B35" s="87" t="s">
        <v>301</v>
      </c>
      <c r="C35" s="88">
        <v>3</v>
      </c>
      <c r="D35" s="88" t="str">
        <f t="shared" si="2"/>
        <v>K3</v>
      </c>
      <c r="E35" s="88" t="s">
        <v>207</v>
      </c>
      <c r="F35" s="88" t="s">
        <v>188</v>
      </c>
      <c r="J35" s="87" t="s">
        <v>301</v>
      </c>
      <c r="K35" s="88">
        <v>3</v>
      </c>
      <c r="L35" s="88" t="str">
        <f t="shared" si="3"/>
        <v>K3</v>
      </c>
      <c r="M35" s="88" t="s">
        <v>211</v>
      </c>
      <c r="N35" s="88" t="s">
        <v>189</v>
      </c>
    </row>
    <row r="36" spans="2:15" ht="13.5" customHeight="1" x14ac:dyDescent="0.15">
      <c r="B36" s="87" t="s">
        <v>301</v>
      </c>
      <c r="C36" s="88">
        <v>4</v>
      </c>
      <c r="D36" s="88" t="str">
        <f t="shared" si="2"/>
        <v>K4</v>
      </c>
      <c r="E36" s="88" t="s">
        <v>234</v>
      </c>
      <c r="F36" s="88" t="s">
        <v>189</v>
      </c>
      <c r="J36" s="87" t="s">
        <v>301</v>
      </c>
      <c r="K36" s="88">
        <v>4</v>
      </c>
      <c r="L36" s="88" t="str">
        <f t="shared" si="3"/>
        <v>K4</v>
      </c>
      <c r="M36" s="88" t="s">
        <v>244</v>
      </c>
      <c r="N36" s="88" t="s">
        <v>190</v>
      </c>
    </row>
    <row r="37" spans="2:15" ht="13.5" customHeight="1" x14ac:dyDescent="0.15">
      <c r="B37" s="87" t="s">
        <v>301</v>
      </c>
      <c r="C37" s="88">
        <v>5</v>
      </c>
      <c r="D37" s="88" t="str">
        <f t="shared" si="2"/>
        <v>K5</v>
      </c>
      <c r="E37" s="88" t="s">
        <v>244</v>
      </c>
      <c r="F37" s="88" t="s">
        <v>190</v>
      </c>
      <c r="J37" s="87" t="s">
        <v>301</v>
      </c>
      <c r="K37" s="88">
        <v>5</v>
      </c>
      <c r="L37" s="88" t="str">
        <f t="shared" si="3"/>
        <v>K5</v>
      </c>
      <c r="M37" s="88" t="s">
        <v>238</v>
      </c>
      <c r="N37" s="88" t="s">
        <v>187</v>
      </c>
    </row>
    <row r="38" spans="2:15" ht="13.5" customHeight="1" x14ac:dyDescent="0.15">
      <c r="B38" s="87" t="s">
        <v>301</v>
      </c>
      <c r="C38" s="88">
        <v>6</v>
      </c>
      <c r="D38" s="88" t="str">
        <f t="shared" si="2"/>
        <v>K6</v>
      </c>
      <c r="E38" s="88" t="s">
        <v>211</v>
      </c>
      <c r="F38" s="88" t="s">
        <v>189</v>
      </c>
      <c r="J38" s="87" t="s">
        <v>301</v>
      </c>
      <c r="K38" s="88">
        <v>6</v>
      </c>
      <c r="L38" s="88" t="str">
        <f t="shared" si="3"/>
        <v>K6</v>
      </c>
      <c r="M38" s="88" t="s">
        <v>209</v>
      </c>
      <c r="N38" s="88" t="s">
        <v>190</v>
      </c>
    </row>
    <row r="39" spans="2:15" ht="13.5" customHeight="1" x14ac:dyDescent="0.15">
      <c r="B39" s="87" t="s">
        <v>301</v>
      </c>
      <c r="C39" s="88">
        <v>7</v>
      </c>
      <c r="D39" s="88" t="str">
        <f t="shared" si="2"/>
        <v>K7</v>
      </c>
      <c r="E39" s="88" t="s">
        <v>216</v>
      </c>
      <c r="F39" s="88" t="s">
        <v>187</v>
      </c>
      <c r="J39" s="87" t="s">
        <v>301</v>
      </c>
      <c r="K39" s="88">
        <v>7</v>
      </c>
      <c r="L39" s="88" t="str">
        <f t="shared" si="3"/>
        <v>K7</v>
      </c>
      <c r="M39" s="88" t="s">
        <v>214</v>
      </c>
      <c r="N39" s="88" t="s">
        <v>188</v>
      </c>
    </row>
    <row r="40" spans="2:15" ht="13.5" customHeight="1" x14ac:dyDescent="0.15">
      <c r="B40" s="87" t="s">
        <v>301</v>
      </c>
      <c r="C40" s="88">
        <v>8</v>
      </c>
      <c r="D40" s="88" t="str">
        <f t="shared" si="2"/>
        <v>K8</v>
      </c>
      <c r="E40" s="88" t="s">
        <v>246</v>
      </c>
      <c r="F40" s="88" t="s">
        <v>188</v>
      </c>
      <c r="J40" s="87" t="s">
        <v>301</v>
      </c>
      <c r="K40" s="88">
        <v>8</v>
      </c>
      <c r="L40" s="88" t="str">
        <f t="shared" si="3"/>
        <v>K8</v>
      </c>
      <c r="M40" s="88" t="s">
        <v>234</v>
      </c>
      <c r="N40" s="88" t="s">
        <v>189</v>
      </c>
    </row>
    <row r="41" spans="2:15" ht="13.5" customHeight="1" x14ac:dyDescent="0.15">
      <c r="B41" s="87" t="s">
        <v>300</v>
      </c>
      <c r="C41" s="87" t="s">
        <v>309</v>
      </c>
      <c r="D41" s="88" t="str">
        <f t="shared" si="2"/>
        <v>MS</v>
      </c>
      <c r="E41" s="88" t="s">
        <v>26</v>
      </c>
      <c r="F41" s="88" t="s">
        <v>96</v>
      </c>
    </row>
    <row r="43" spans="2:15" ht="13.5" customHeight="1" x14ac:dyDescent="0.15">
      <c r="M43" s="85" t="s">
        <v>319</v>
      </c>
    </row>
    <row r="44" spans="2:15" ht="13.5" customHeight="1" x14ac:dyDescent="0.15">
      <c r="E44" s="85" t="s">
        <v>315</v>
      </c>
      <c r="J44" s="87" t="s">
        <v>306</v>
      </c>
      <c r="K44" s="87" t="s">
        <v>296</v>
      </c>
      <c r="L44" s="87" t="s">
        <v>298</v>
      </c>
      <c r="M44" s="87" t="s">
        <v>303</v>
      </c>
      <c r="N44" s="87" t="s">
        <v>304</v>
      </c>
      <c r="O44" s="87" t="s">
        <v>305</v>
      </c>
    </row>
    <row r="45" spans="2:15" ht="13.5" customHeight="1" x14ac:dyDescent="0.15">
      <c r="B45" s="87" t="s">
        <v>306</v>
      </c>
      <c r="C45" s="87" t="s">
        <v>296</v>
      </c>
      <c r="D45" s="87" t="s">
        <v>298</v>
      </c>
      <c r="E45" s="87" t="s">
        <v>303</v>
      </c>
      <c r="F45" s="87" t="s">
        <v>304</v>
      </c>
      <c r="G45" s="87" t="s">
        <v>305</v>
      </c>
      <c r="J45" s="87" t="s">
        <v>300</v>
      </c>
      <c r="K45" s="88">
        <v>1</v>
      </c>
      <c r="L45" s="88" t="str">
        <f t="shared" ref="L45:L53" si="4">J45&amp;K45</f>
        <v>M1</v>
      </c>
      <c r="M45" s="88" t="s">
        <v>247</v>
      </c>
      <c r="N45" s="88" t="s">
        <v>248</v>
      </c>
      <c r="O45" s="88" t="s">
        <v>183</v>
      </c>
    </row>
    <row r="46" spans="2:15" ht="13.5" customHeight="1" x14ac:dyDescent="0.15">
      <c r="B46" s="87" t="s">
        <v>300</v>
      </c>
      <c r="C46" s="88">
        <v>1</v>
      </c>
      <c r="D46" s="88" t="str">
        <f t="shared" ref="D46:D54" si="5">B46&amp;C46</f>
        <v>M1</v>
      </c>
      <c r="E46" s="88" t="s">
        <v>268</v>
      </c>
      <c r="F46" s="88" t="s">
        <v>194</v>
      </c>
      <c r="G46" s="88" t="s">
        <v>183</v>
      </c>
      <c r="J46" s="87" t="s">
        <v>300</v>
      </c>
      <c r="K46" s="88">
        <v>2</v>
      </c>
      <c r="L46" s="88" t="str">
        <f t="shared" si="4"/>
        <v>M2</v>
      </c>
      <c r="M46" s="88" t="s">
        <v>249</v>
      </c>
      <c r="N46" s="88" t="s">
        <v>202</v>
      </c>
      <c r="O46" s="88" t="s">
        <v>186</v>
      </c>
    </row>
    <row r="47" spans="2:15" ht="13.5" customHeight="1" x14ac:dyDescent="0.15">
      <c r="B47" s="87" t="s">
        <v>300</v>
      </c>
      <c r="C47" s="88">
        <v>2</v>
      </c>
      <c r="D47" s="88" t="str">
        <f t="shared" si="5"/>
        <v>M2</v>
      </c>
      <c r="E47" s="88" t="s">
        <v>269</v>
      </c>
      <c r="F47" s="88" t="s">
        <v>205</v>
      </c>
      <c r="G47" s="88" t="s">
        <v>184</v>
      </c>
      <c r="J47" s="87" t="s">
        <v>300</v>
      </c>
      <c r="K47" s="88">
        <v>3</v>
      </c>
      <c r="L47" s="88" t="str">
        <f t="shared" si="4"/>
        <v>M3</v>
      </c>
      <c r="M47" s="88" t="s">
        <v>195</v>
      </c>
      <c r="N47" s="88" t="s">
        <v>196</v>
      </c>
      <c r="O47" s="88" t="s">
        <v>184</v>
      </c>
    </row>
    <row r="48" spans="2:15" ht="13.5" customHeight="1" x14ac:dyDescent="0.15">
      <c r="B48" s="87" t="s">
        <v>300</v>
      </c>
      <c r="C48" s="88">
        <v>3</v>
      </c>
      <c r="D48" s="88" t="str">
        <f t="shared" si="5"/>
        <v>M3</v>
      </c>
      <c r="E48" s="88" t="s">
        <v>270</v>
      </c>
      <c r="F48" s="88" t="s">
        <v>202</v>
      </c>
      <c r="G48" s="88" t="s">
        <v>186</v>
      </c>
      <c r="J48" s="87" t="s">
        <v>300</v>
      </c>
      <c r="K48" s="88">
        <v>4</v>
      </c>
      <c r="L48" s="88" t="str">
        <f t="shared" si="4"/>
        <v>M4</v>
      </c>
      <c r="M48" s="88" t="s">
        <v>250</v>
      </c>
      <c r="N48" s="88" t="s">
        <v>251</v>
      </c>
      <c r="O48" s="88" t="s">
        <v>185</v>
      </c>
    </row>
    <row r="49" spans="2:15" ht="13.5" customHeight="1" x14ac:dyDescent="0.15">
      <c r="B49" s="87" t="s">
        <v>300</v>
      </c>
      <c r="C49" s="88">
        <v>4</v>
      </c>
      <c r="D49" s="88" t="str">
        <f t="shared" si="5"/>
        <v>M4</v>
      </c>
      <c r="E49" s="88" t="s">
        <v>271</v>
      </c>
      <c r="F49" s="88" t="s">
        <v>229</v>
      </c>
      <c r="G49" s="88" t="s">
        <v>185</v>
      </c>
      <c r="J49" s="87" t="s">
        <v>301</v>
      </c>
      <c r="K49" s="88">
        <v>1</v>
      </c>
      <c r="L49" s="88" t="str">
        <f t="shared" si="4"/>
        <v>K1</v>
      </c>
      <c r="M49" s="88" t="s">
        <v>252</v>
      </c>
      <c r="N49" s="88" t="s">
        <v>209</v>
      </c>
      <c r="O49" s="88" t="s">
        <v>190</v>
      </c>
    </row>
    <row r="50" spans="2:15" ht="13.5" customHeight="1" x14ac:dyDescent="0.15">
      <c r="B50" s="87" t="s">
        <v>301</v>
      </c>
      <c r="C50" s="88">
        <v>1</v>
      </c>
      <c r="D50" s="88" t="str">
        <f t="shared" si="5"/>
        <v>K1</v>
      </c>
      <c r="E50" s="88" t="s">
        <v>272</v>
      </c>
      <c r="F50" s="88" t="s">
        <v>254</v>
      </c>
      <c r="G50" s="88" t="s">
        <v>189</v>
      </c>
      <c r="J50" s="87" t="s">
        <v>301</v>
      </c>
      <c r="K50" s="88">
        <v>2</v>
      </c>
      <c r="L50" s="88" t="str">
        <f t="shared" si="4"/>
        <v>K2</v>
      </c>
      <c r="M50" s="88" t="s">
        <v>215</v>
      </c>
      <c r="N50" s="88" t="s">
        <v>216</v>
      </c>
      <c r="O50" s="88" t="s">
        <v>187</v>
      </c>
    </row>
    <row r="51" spans="2:15" ht="13.5" customHeight="1" x14ac:dyDescent="0.15">
      <c r="B51" s="87" t="s">
        <v>301</v>
      </c>
      <c r="C51" s="88">
        <v>2</v>
      </c>
      <c r="D51" s="88" t="str">
        <f t="shared" si="5"/>
        <v>K2</v>
      </c>
      <c r="E51" s="88" t="s">
        <v>273</v>
      </c>
      <c r="F51" s="88" t="s">
        <v>209</v>
      </c>
      <c r="G51" s="88" t="s">
        <v>190</v>
      </c>
      <c r="J51" s="87" t="s">
        <v>301</v>
      </c>
      <c r="K51" s="88">
        <v>3</v>
      </c>
      <c r="L51" s="88" t="str">
        <f t="shared" si="4"/>
        <v>K3</v>
      </c>
      <c r="M51" s="88" t="s">
        <v>253</v>
      </c>
      <c r="N51" s="88" t="s">
        <v>254</v>
      </c>
      <c r="O51" s="88" t="s">
        <v>189</v>
      </c>
    </row>
    <row r="52" spans="2:15" ht="13.5" customHeight="1" x14ac:dyDescent="0.15">
      <c r="B52" s="87" t="s">
        <v>301</v>
      </c>
      <c r="C52" s="88">
        <v>3</v>
      </c>
      <c r="D52" s="88" t="str">
        <f t="shared" si="5"/>
        <v>K3</v>
      </c>
      <c r="E52" s="88" t="s">
        <v>274</v>
      </c>
      <c r="F52" s="88" t="s">
        <v>214</v>
      </c>
      <c r="G52" s="88" t="s">
        <v>188</v>
      </c>
      <c r="J52" s="87" t="s">
        <v>301</v>
      </c>
      <c r="K52" s="88">
        <v>4</v>
      </c>
      <c r="L52" s="88" t="str">
        <f t="shared" si="4"/>
        <v>K4</v>
      </c>
      <c r="M52" s="88" t="s">
        <v>117</v>
      </c>
      <c r="N52" s="88" t="s">
        <v>214</v>
      </c>
      <c r="O52" s="88" t="s">
        <v>188</v>
      </c>
    </row>
    <row r="53" spans="2:15" ht="13.5" customHeight="1" x14ac:dyDescent="0.15">
      <c r="B53" s="87" t="s">
        <v>301</v>
      </c>
      <c r="C53" s="88">
        <v>4</v>
      </c>
      <c r="D53" s="88" t="str">
        <f t="shared" si="5"/>
        <v>K4</v>
      </c>
      <c r="E53" s="88" t="s">
        <v>275</v>
      </c>
      <c r="F53" s="88" t="s">
        <v>216</v>
      </c>
      <c r="G53" s="88" t="s">
        <v>187</v>
      </c>
      <c r="J53" s="87" t="s">
        <v>300</v>
      </c>
      <c r="K53" s="87" t="s">
        <v>312</v>
      </c>
      <c r="L53" s="88" t="str">
        <f t="shared" si="4"/>
        <v>MS1</v>
      </c>
      <c r="M53" s="88" t="s">
        <v>141</v>
      </c>
      <c r="N53" s="88" t="s">
        <v>142</v>
      </c>
      <c r="O53" s="88" t="s">
        <v>98</v>
      </c>
    </row>
    <row r="54" spans="2:15" ht="13.5" customHeight="1" x14ac:dyDescent="0.15">
      <c r="B54" s="87" t="s">
        <v>301</v>
      </c>
      <c r="C54" s="87" t="s">
        <v>309</v>
      </c>
      <c r="D54" s="88" t="str">
        <f t="shared" si="5"/>
        <v>KS</v>
      </c>
      <c r="E54" s="88" t="s">
        <v>151</v>
      </c>
      <c r="F54" s="88" t="s">
        <v>152</v>
      </c>
      <c r="G54" s="88" t="s">
        <v>153</v>
      </c>
      <c r="J54" s="87" t="s">
        <v>300</v>
      </c>
      <c r="K54" s="87" t="s">
        <v>313</v>
      </c>
      <c r="L54" s="88" t="str">
        <f>J54&amp;K54</f>
        <v>MS2</v>
      </c>
      <c r="M54" s="88" t="s">
        <v>318</v>
      </c>
      <c r="N54" s="88" t="s">
        <v>179</v>
      </c>
      <c r="O54" s="88" t="s">
        <v>99</v>
      </c>
    </row>
    <row r="55" spans="2:15" ht="13.5" customHeight="1" x14ac:dyDescent="0.15">
      <c r="E55" s="85" t="s">
        <v>316</v>
      </c>
      <c r="J55" s="87" t="s">
        <v>301</v>
      </c>
      <c r="K55" s="87" t="s">
        <v>309</v>
      </c>
      <c r="L55" s="88" t="str">
        <f>J55&amp;K55</f>
        <v>KS</v>
      </c>
      <c r="M55" s="88" t="s">
        <v>144</v>
      </c>
      <c r="N55" s="88" t="s">
        <v>145</v>
      </c>
      <c r="O55" s="88" t="s">
        <v>101</v>
      </c>
    </row>
    <row r="56" spans="2:15" ht="13.5" customHeight="1" x14ac:dyDescent="0.15">
      <c r="B56" s="87" t="s">
        <v>306</v>
      </c>
      <c r="C56" s="87" t="s">
        <v>296</v>
      </c>
      <c r="D56" s="87" t="s">
        <v>298</v>
      </c>
      <c r="E56" s="87" t="s">
        <v>303</v>
      </c>
      <c r="F56" s="87" t="s">
        <v>304</v>
      </c>
      <c r="G56" s="87" t="s">
        <v>305</v>
      </c>
      <c r="M56" s="85" t="s">
        <v>320</v>
      </c>
    </row>
    <row r="57" spans="2:15" ht="13.5" customHeight="1" x14ac:dyDescent="0.15">
      <c r="B57" s="87" t="s">
        <v>300</v>
      </c>
      <c r="C57" s="88">
        <v>1</v>
      </c>
      <c r="D57" s="88" t="str">
        <f t="shared" ref="D57:D65" si="6">B57&amp;C57</f>
        <v>M1</v>
      </c>
      <c r="E57" s="88" t="s">
        <v>276</v>
      </c>
      <c r="F57" s="88" t="s">
        <v>221</v>
      </c>
      <c r="G57" s="88" t="s">
        <v>183</v>
      </c>
      <c r="J57" s="87" t="s">
        <v>306</v>
      </c>
      <c r="K57" s="87" t="s">
        <v>296</v>
      </c>
      <c r="L57" s="87" t="s">
        <v>298</v>
      </c>
      <c r="M57" s="87" t="s">
        <v>303</v>
      </c>
      <c r="N57" s="87" t="s">
        <v>304</v>
      </c>
      <c r="O57" s="87" t="s">
        <v>305</v>
      </c>
    </row>
    <row r="58" spans="2:15" ht="13.5" customHeight="1" x14ac:dyDescent="0.15">
      <c r="B58" s="87" t="s">
        <v>300</v>
      </c>
      <c r="C58" s="88">
        <v>2</v>
      </c>
      <c r="D58" s="88" t="str">
        <f t="shared" si="6"/>
        <v>M2</v>
      </c>
      <c r="E58" s="88" t="s">
        <v>277</v>
      </c>
      <c r="F58" s="88" t="s">
        <v>205</v>
      </c>
      <c r="G58" s="88" t="s">
        <v>184</v>
      </c>
      <c r="J58" s="87" t="s">
        <v>300</v>
      </c>
      <c r="K58" s="88">
        <v>1</v>
      </c>
      <c r="L58" s="88" t="str">
        <f t="shared" ref="L58:L68" si="7">J58&amp;K58</f>
        <v>M1</v>
      </c>
      <c r="M58" s="88" t="s">
        <v>255</v>
      </c>
      <c r="N58" s="88" t="s">
        <v>196</v>
      </c>
      <c r="O58" s="88" t="s">
        <v>184</v>
      </c>
    </row>
    <row r="59" spans="2:15" ht="13.5" customHeight="1" x14ac:dyDescent="0.15">
      <c r="B59" s="87" t="s">
        <v>300</v>
      </c>
      <c r="C59" s="88">
        <v>3</v>
      </c>
      <c r="D59" s="88" t="str">
        <f t="shared" si="6"/>
        <v>M3</v>
      </c>
      <c r="E59" s="88" t="s">
        <v>278</v>
      </c>
      <c r="F59" s="88" t="s">
        <v>229</v>
      </c>
      <c r="G59" s="88" t="s">
        <v>185</v>
      </c>
      <c r="J59" s="87" t="s">
        <v>300</v>
      </c>
      <c r="K59" s="88">
        <v>2</v>
      </c>
      <c r="L59" s="88" t="str">
        <f t="shared" si="7"/>
        <v>M2</v>
      </c>
      <c r="M59" s="88" t="s">
        <v>256</v>
      </c>
      <c r="N59" s="88" t="s">
        <v>202</v>
      </c>
      <c r="O59" s="88" t="s">
        <v>186</v>
      </c>
    </row>
    <row r="60" spans="2:15" ht="13.5" customHeight="1" x14ac:dyDescent="0.15">
      <c r="B60" s="87" t="s">
        <v>300</v>
      </c>
      <c r="C60" s="88">
        <v>4</v>
      </c>
      <c r="D60" s="88" t="str">
        <f t="shared" si="6"/>
        <v>M4</v>
      </c>
      <c r="E60" s="88" t="s">
        <v>279</v>
      </c>
      <c r="F60" s="88" t="s">
        <v>202</v>
      </c>
      <c r="G60" s="88" t="s">
        <v>186</v>
      </c>
      <c r="J60" s="87" t="s">
        <v>300</v>
      </c>
      <c r="K60" s="88">
        <v>3</v>
      </c>
      <c r="L60" s="88" t="str">
        <f t="shared" si="7"/>
        <v>M3</v>
      </c>
      <c r="M60" s="88" t="s">
        <v>257</v>
      </c>
      <c r="N60" s="88" t="s">
        <v>227</v>
      </c>
      <c r="O60" s="88" t="s">
        <v>183</v>
      </c>
    </row>
    <row r="61" spans="2:15" ht="13.5" customHeight="1" x14ac:dyDescent="0.15">
      <c r="B61" s="87" t="s">
        <v>301</v>
      </c>
      <c r="C61" s="88">
        <v>1</v>
      </c>
      <c r="D61" s="88" t="str">
        <f t="shared" si="6"/>
        <v>K1</v>
      </c>
      <c r="E61" s="88" t="s">
        <v>280</v>
      </c>
      <c r="F61" s="88" t="s">
        <v>254</v>
      </c>
      <c r="G61" s="88" t="s">
        <v>189</v>
      </c>
      <c r="J61" s="87" t="s">
        <v>300</v>
      </c>
      <c r="K61" s="88">
        <v>4</v>
      </c>
      <c r="L61" s="88" t="str">
        <f t="shared" si="7"/>
        <v>M4</v>
      </c>
      <c r="M61" s="88" t="s">
        <v>258</v>
      </c>
      <c r="N61" s="88" t="s">
        <v>251</v>
      </c>
      <c r="O61" s="88" t="s">
        <v>185</v>
      </c>
    </row>
    <row r="62" spans="2:15" ht="13.5" customHeight="1" x14ac:dyDescent="0.15">
      <c r="B62" s="87" t="s">
        <v>301</v>
      </c>
      <c r="C62" s="88">
        <v>2</v>
      </c>
      <c r="D62" s="88" t="str">
        <f t="shared" si="6"/>
        <v>K2</v>
      </c>
      <c r="E62" s="88" t="s">
        <v>281</v>
      </c>
      <c r="F62" s="88" t="s">
        <v>282</v>
      </c>
      <c r="G62" s="88" t="s">
        <v>190</v>
      </c>
      <c r="J62" s="87" t="s">
        <v>301</v>
      </c>
      <c r="K62" s="88">
        <v>1</v>
      </c>
      <c r="L62" s="88" t="str">
        <f t="shared" si="7"/>
        <v>K1</v>
      </c>
      <c r="M62" s="88" t="s">
        <v>118</v>
      </c>
      <c r="N62" s="88" t="s">
        <v>214</v>
      </c>
      <c r="O62" s="88" t="s">
        <v>188</v>
      </c>
    </row>
    <row r="63" spans="2:15" ht="13.5" customHeight="1" x14ac:dyDescent="0.15">
      <c r="B63" s="87" t="s">
        <v>301</v>
      </c>
      <c r="C63" s="88">
        <v>3</v>
      </c>
      <c r="D63" s="88" t="str">
        <f t="shared" si="6"/>
        <v>K3</v>
      </c>
      <c r="E63" s="88" t="s">
        <v>283</v>
      </c>
      <c r="F63" s="88" t="s">
        <v>246</v>
      </c>
      <c r="G63" s="88" t="s">
        <v>188</v>
      </c>
      <c r="J63" s="87" t="s">
        <v>301</v>
      </c>
      <c r="K63" s="88">
        <v>2</v>
      </c>
      <c r="L63" s="88" t="str">
        <f t="shared" si="7"/>
        <v>K2</v>
      </c>
      <c r="M63" s="88" t="s">
        <v>217</v>
      </c>
      <c r="N63" s="88" t="s">
        <v>218</v>
      </c>
      <c r="O63" s="88" t="s">
        <v>190</v>
      </c>
    </row>
    <row r="64" spans="2:15" ht="13.5" customHeight="1" x14ac:dyDescent="0.15">
      <c r="B64" s="87" t="s">
        <v>301</v>
      </c>
      <c r="C64" s="88">
        <v>4</v>
      </c>
      <c r="D64" s="88" t="str">
        <f t="shared" si="6"/>
        <v>K4</v>
      </c>
      <c r="E64" s="88" t="s">
        <v>284</v>
      </c>
      <c r="F64" s="88" t="s">
        <v>216</v>
      </c>
      <c r="G64" s="88" t="s">
        <v>187</v>
      </c>
      <c r="J64" s="87" t="s">
        <v>301</v>
      </c>
      <c r="K64" s="88">
        <v>3</v>
      </c>
      <c r="L64" s="88" t="str">
        <f t="shared" si="7"/>
        <v>K3</v>
      </c>
      <c r="M64" s="88" t="s">
        <v>259</v>
      </c>
      <c r="N64" s="88" t="s">
        <v>216</v>
      </c>
      <c r="O64" s="88" t="s">
        <v>187</v>
      </c>
    </row>
    <row r="65" spans="2:15" ht="13.5" customHeight="1" x14ac:dyDescent="0.15">
      <c r="B65" s="87" t="s">
        <v>300</v>
      </c>
      <c r="C65" s="87" t="s">
        <v>309</v>
      </c>
      <c r="D65" s="88" t="str">
        <f t="shared" si="6"/>
        <v>MS</v>
      </c>
      <c r="E65" s="88" t="s">
        <v>154</v>
      </c>
      <c r="F65" s="88" t="s">
        <v>155</v>
      </c>
      <c r="G65" s="88" t="s">
        <v>99</v>
      </c>
      <c r="J65" s="87" t="s">
        <v>301</v>
      </c>
      <c r="K65" s="88">
        <v>4</v>
      </c>
      <c r="L65" s="88" t="str">
        <f t="shared" si="7"/>
        <v>K4</v>
      </c>
      <c r="M65" s="88" t="s">
        <v>260</v>
      </c>
      <c r="N65" s="88" t="s">
        <v>254</v>
      </c>
      <c r="O65" s="88" t="s">
        <v>189</v>
      </c>
    </row>
    <row r="66" spans="2:15" ht="13.5" customHeight="1" x14ac:dyDescent="0.15">
      <c r="E66" s="85" t="s">
        <v>317</v>
      </c>
      <c r="J66" s="87" t="s">
        <v>300</v>
      </c>
      <c r="K66" s="87" t="s">
        <v>309</v>
      </c>
      <c r="L66" s="88" t="str">
        <f t="shared" si="7"/>
        <v>MS</v>
      </c>
      <c r="M66" s="88" t="s">
        <v>143</v>
      </c>
      <c r="N66" s="88" t="s">
        <v>14</v>
      </c>
      <c r="O66" s="88" t="s">
        <v>49</v>
      </c>
    </row>
    <row r="67" spans="2:15" ht="13.5" customHeight="1" x14ac:dyDescent="0.15">
      <c r="B67" s="87" t="s">
        <v>306</v>
      </c>
      <c r="C67" s="87" t="s">
        <v>296</v>
      </c>
      <c r="D67" s="87" t="s">
        <v>298</v>
      </c>
      <c r="E67" s="87" t="s">
        <v>303</v>
      </c>
      <c r="F67" s="87" t="s">
        <v>304</v>
      </c>
      <c r="G67" s="87" t="s">
        <v>305</v>
      </c>
      <c r="J67" s="87" t="s">
        <v>301</v>
      </c>
      <c r="K67" s="87" t="s">
        <v>312</v>
      </c>
      <c r="L67" s="88" t="str">
        <f t="shared" si="7"/>
        <v>KS1</v>
      </c>
      <c r="M67" s="88" t="s">
        <v>146</v>
      </c>
      <c r="N67" s="88" t="s">
        <v>147</v>
      </c>
      <c r="O67" s="88" t="s">
        <v>181</v>
      </c>
    </row>
    <row r="68" spans="2:15" ht="13.5" customHeight="1" x14ac:dyDescent="0.15">
      <c r="B68" s="87" t="s">
        <v>300</v>
      </c>
      <c r="C68" s="88">
        <v>1</v>
      </c>
      <c r="D68" s="88" t="str">
        <f t="shared" ref="D68:D76" si="8">B68&amp;C68</f>
        <v>M1</v>
      </c>
      <c r="E68" s="88" t="s">
        <v>285</v>
      </c>
      <c r="F68" s="88" t="s">
        <v>205</v>
      </c>
      <c r="G68" s="88" t="s">
        <v>184</v>
      </c>
      <c r="J68" s="87" t="s">
        <v>301</v>
      </c>
      <c r="K68" s="87" t="s">
        <v>313</v>
      </c>
      <c r="L68" s="88" t="str">
        <f t="shared" si="7"/>
        <v>KS2</v>
      </c>
      <c r="M68" s="88" t="s">
        <v>148</v>
      </c>
      <c r="N68" s="88" t="s">
        <v>149</v>
      </c>
      <c r="O68" s="88" t="s">
        <v>150</v>
      </c>
    </row>
    <row r="69" spans="2:15" ht="13.5" customHeight="1" x14ac:dyDescent="0.15">
      <c r="B69" s="87" t="s">
        <v>300</v>
      </c>
      <c r="C69" s="88">
        <v>2</v>
      </c>
      <c r="D69" s="88" t="str">
        <f t="shared" si="8"/>
        <v>M2</v>
      </c>
      <c r="E69" s="88" t="s">
        <v>286</v>
      </c>
      <c r="F69" s="88" t="s">
        <v>202</v>
      </c>
      <c r="G69" s="88" t="s">
        <v>186</v>
      </c>
      <c r="M69" s="85" t="s">
        <v>321</v>
      </c>
    </row>
    <row r="70" spans="2:15" ht="13.5" customHeight="1" x14ac:dyDescent="0.15">
      <c r="B70" s="87" t="s">
        <v>300</v>
      </c>
      <c r="C70" s="88">
        <v>3</v>
      </c>
      <c r="D70" s="88" t="str">
        <f t="shared" si="8"/>
        <v>M3</v>
      </c>
      <c r="E70" s="88" t="s">
        <v>287</v>
      </c>
      <c r="F70" s="88" t="s">
        <v>225</v>
      </c>
      <c r="G70" s="88" t="s">
        <v>185</v>
      </c>
      <c r="J70" s="87" t="s">
        <v>306</v>
      </c>
      <c r="K70" s="87" t="s">
        <v>296</v>
      </c>
      <c r="L70" s="87" t="s">
        <v>298</v>
      </c>
      <c r="M70" s="87" t="s">
        <v>303</v>
      </c>
      <c r="N70" s="87" t="s">
        <v>304</v>
      </c>
      <c r="O70" s="87" t="s">
        <v>305</v>
      </c>
    </row>
    <row r="71" spans="2:15" ht="13.5" customHeight="1" x14ac:dyDescent="0.15">
      <c r="B71" s="87" t="s">
        <v>300</v>
      </c>
      <c r="C71" s="88">
        <v>4</v>
      </c>
      <c r="D71" s="88" t="str">
        <f t="shared" si="8"/>
        <v>M4</v>
      </c>
      <c r="E71" s="88" t="s">
        <v>288</v>
      </c>
      <c r="F71" s="88" t="s">
        <v>194</v>
      </c>
      <c r="G71" s="88" t="s">
        <v>183</v>
      </c>
      <c r="J71" s="87" t="s">
        <v>300</v>
      </c>
      <c r="K71" s="88">
        <v>1</v>
      </c>
      <c r="L71" s="88" t="str">
        <f t="shared" ref="L71:L78" si="9">J71&amp;K71</f>
        <v>M1</v>
      </c>
      <c r="M71" s="88" t="s">
        <v>261</v>
      </c>
      <c r="N71" s="88" t="s">
        <v>227</v>
      </c>
      <c r="O71" s="88" t="s">
        <v>183</v>
      </c>
    </row>
    <row r="72" spans="2:15" ht="13.5" customHeight="1" x14ac:dyDescent="0.15">
      <c r="B72" s="87" t="s">
        <v>301</v>
      </c>
      <c r="C72" s="88">
        <v>1</v>
      </c>
      <c r="D72" s="88" t="str">
        <f t="shared" si="8"/>
        <v>K1</v>
      </c>
      <c r="E72" s="88" t="s">
        <v>289</v>
      </c>
      <c r="F72" s="88" t="s">
        <v>244</v>
      </c>
      <c r="G72" s="88" t="s">
        <v>190</v>
      </c>
      <c r="J72" s="87" t="s">
        <v>300</v>
      </c>
      <c r="K72" s="88">
        <v>2</v>
      </c>
      <c r="L72" s="88" t="str">
        <f t="shared" si="9"/>
        <v>M2</v>
      </c>
      <c r="M72" s="88" t="s">
        <v>262</v>
      </c>
      <c r="N72" s="88" t="s">
        <v>251</v>
      </c>
      <c r="O72" s="88" t="s">
        <v>185</v>
      </c>
    </row>
    <row r="73" spans="2:15" ht="13.5" customHeight="1" x14ac:dyDescent="0.15">
      <c r="B73" s="87" t="s">
        <v>301</v>
      </c>
      <c r="C73" s="88">
        <v>2</v>
      </c>
      <c r="D73" s="88" t="str">
        <f t="shared" si="8"/>
        <v>K2</v>
      </c>
      <c r="E73" s="88" t="s">
        <v>290</v>
      </c>
      <c r="F73" s="88" t="s">
        <v>254</v>
      </c>
      <c r="G73" s="88" t="s">
        <v>189</v>
      </c>
      <c r="J73" s="87" t="s">
        <v>300</v>
      </c>
      <c r="K73" s="88">
        <v>3</v>
      </c>
      <c r="L73" s="88" t="str">
        <f t="shared" si="9"/>
        <v>M3</v>
      </c>
      <c r="M73" s="88" t="s">
        <v>263</v>
      </c>
      <c r="N73" s="88" t="s">
        <v>196</v>
      </c>
      <c r="O73" s="88" t="s">
        <v>184</v>
      </c>
    </row>
    <row r="74" spans="2:15" ht="13.5" customHeight="1" x14ac:dyDescent="0.15">
      <c r="B74" s="87" t="s">
        <v>301</v>
      </c>
      <c r="C74" s="88">
        <v>3</v>
      </c>
      <c r="D74" s="88" t="str">
        <f t="shared" si="8"/>
        <v>K3</v>
      </c>
      <c r="E74" s="88" t="s">
        <v>291</v>
      </c>
      <c r="F74" s="88" t="s">
        <v>246</v>
      </c>
      <c r="G74" s="88" t="s">
        <v>188</v>
      </c>
      <c r="J74" s="87" t="s">
        <v>300</v>
      </c>
      <c r="K74" s="88">
        <v>4</v>
      </c>
      <c r="L74" s="88" t="str">
        <f t="shared" si="9"/>
        <v>M4</v>
      </c>
      <c r="M74" s="88" t="s">
        <v>264</v>
      </c>
      <c r="N74" s="88" t="s">
        <v>202</v>
      </c>
      <c r="O74" s="88" t="s">
        <v>186</v>
      </c>
    </row>
    <row r="75" spans="2:15" ht="13.5" customHeight="1" x14ac:dyDescent="0.15">
      <c r="B75" s="87" t="s">
        <v>301</v>
      </c>
      <c r="C75" s="88">
        <v>4</v>
      </c>
      <c r="D75" s="88" t="str">
        <f t="shared" si="8"/>
        <v>K4</v>
      </c>
      <c r="E75" s="88" t="s">
        <v>292</v>
      </c>
      <c r="F75" s="88" t="s">
        <v>293</v>
      </c>
      <c r="G75" s="88" t="s">
        <v>187</v>
      </c>
      <c r="J75" s="87" t="s">
        <v>301</v>
      </c>
      <c r="K75" s="88">
        <v>1</v>
      </c>
      <c r="L75" s="88" t="str">
        <f t="shared" si="9"/>
        <v>K1</v>
      </c>
      <c r="M75" s="88" t="s">
        <v>265</v>
      </c>
      <c r="N75" s="88" t="s">
        <v>234</v>
      </c>
      <c r="O75" s="88" t="s">
        <v>189</v>
      </c>
    </row>
    <row r="76" spans="2:15" ht="13.5" customHeight="1" x14ac:dyDescent="0.15">
      <c r="B76" s="87" t="s">
        <v>300</v>
      </c>
      <c r="C76" s="87" t="s">
        <v>312</v>
      </c>
      <c r="D76" s="88" t="str">
        <f t="shared" si="8"/>
        <v>MS1</v>
      </c>
      <c r="E76" s="88" t="s">
        <v>158</v>
      </c>
      <c r="F76" s="88" t="s">
        <v>202</v>
      </c>
      <c r="G76" s="88" t="s">
        <v>49</v>
      </c>
      <c r="J76" s="87" t="s">
        <v>301</v>
      </c>
      <c r="K76" s="88">
        <v>2</v>
      </c>
      <c r="L76" s="88" t="str">
        <f t="shared" si="9"/>
        <v>K2</v>
      </c>
      <c r="M76" s="88" t="s">
        <v>119</v>
      </c>
      <c r="N76" s="88" t="s">
        <v>214</v>
      </c>
      <c r="O76" s="88" t="s">
        <v>188</v>
      </c>
    </row>
    <row r="77" spans="2:15" ht="13.5" customHeight="1" x14ac:dyDescent="0.15">
      <c r="B77" s="87" t="s">
        <v>300</v>
      </c>
      <c r="C77" s="87" t="s">
        <v>313</v>
      </c>
      <c r="D77" s="88" t="str">
        <f>B77&amp;C77</f>
        <v>MS2</v>
      </c>
      <c r="E77" s="88" t="s">
        <v>156</v>
      </c>
      <c r="F77" s="88" t="s">
        <v>157</v>
      </c>
      <c r="G77" s="88" t="s">
        <v>10</v>
      </c>
      <c r="J77" s="87" t="s">
        <v>301</v>
      </c>
      <c r="K77" s="88">
        <v>3</v>
      </c>
      <c r="L77" s="88" t="str">
        <f t="shared" si="9"/>
        <v>K3</v>
      </c>
      <c r="M77" s="88" t="s">
        <v>266</v>
      </c>
      <c r="N77" s="88" t="s">
        <v>244</v>
      </c>
      <c r="O77" s="88" t="s">
        <v>190</v>
      </c>
    </row>
    <row r="78" spans="2:15" ht="13.5" customHeight="1" x14ac:dyDescent="0.15">
      <c r="J78" s="87" t="s">
        <v>301</v>
      </c>
      <c r="K78" s="88">
        <v>4</v>
      </c>
      <c r="L78" s="88" t="str">
        <f t="shared" si="9"/>
        <v>K4</v>
      </c>
      <c r="M78" s="88" t="s">
        <v>267</v>
      </c>
      <c r="N78" s="88" t="s">
        <v>216</v>
      </c>
      <c r="O78" s="88" t="s">
        <v>187</v>
      </c>
    </row>
    <row r="80" spans="2:15" ht="13.5" customHeight="1" x14ac:dyDescent="0.15">
      <c r="E80" s="85" t="s">
        <v>322</v>
      </c>
    </row>
    <row r="81" spans="2:14" ht="13.5" customHeight="1" x14ac:dyDescent="0.15">
      <c r="B81" s="87" t="s">
        <v>306</v>
      </c>
      <c r="C81" s="87" t="s">
        <v>296</v>
      </c>
      <c r="D81" s="87" t="s">
        <v>298</v>
      </c>
      <c r="E81" s="87" t="s">
        <v>304</v>
      </c>
      <c r="F81" s="87" t="s">
        <v>305</v>
      </c>
      <c r="M81" s="85" t="s">
        <v>323</v>
      </c>
    </row>
    <row r="82" spans="2:14" ht="13.5" customHeight="1" x14ac:dyDescent="0.15">
      <c r="B82" s="87" t="s">
        <v>300</v>
      </c>
      <c r="C82" s="88">
        <v>1</v>
      </c>
      <c r="D82" s="88" t="str">
        <f t="shared" ref="D82:D98" si="10">B82&amp;C82</f>
        <v>M1</v>
      </c>
      <c r="E82" s="88" t="s">
        <v>194</v>
      </c>
      <c r="F82" s="88" t="s">
        <v>183</v>
      </c>
      <c r="J82" s="87" t="s">
        <v>306</v>
      </c>
      <c r="K82" s="87" t="s">
        <v>296</v>
      </c>
      <c r="L82" s="87" t="s">
        <v>298</v>
      </c>
      <c r="M82" s="87" t="s">
        <v>304</v>
      </c>
      <c r="N82" s="87" t="s">
        <v>305</v>
      </c>
    </row>
    <row r="83" spans="2:14" ht="13.5" customHeight="1" x14ac:dyDescent="0.15">
      <c r="B83" s="87" t="s">
        <v>300</v>
      </c>
      <c r="C83" s="88">
        <v>2</v>
      </c>
      <c r="D83" s="88" t="str">
        <f t="shared" si="10"/>
        <v>M2</v>
      </c>
      <c r="E83" s="88" t="s">
        <v>229</v>
      </c>
      <c r="F83" s="88" t="s">
        <v>185</v>
      </c>
      <c r="J83" s="87" t="s">
        <v>300</v>
      </c>
      <c r="K83" s="88">
        <v>1</v>
      </c>
      <c r="L83" s="88" t="str">
        <f t="shared" ref="L83:L99" si="11">J83&amp;K83</f>
        <v>M1</v>
      </c>
      <c r="M83" s="88" t="s">
        <v>196</v>
      </c>
      <c r="N83" s="88" t="s">
        <v>184</v>
      </c>
    </row>
    <row r="84" spans="2:14" ht="13.5" customHeight="1" x14ac:dyDescent="0.15">
      <c r="B84" s="87" t="s">
        <v>300</v>
      </c>
      <c r="C84" s="88">
        <v>3</v>
      </c>
      <c r="D84" s="88" t="str">
        <f t="shared" si="10"/>
        <v>M3</v>
      </c>
      <c r="E84" s="88" t="s">
        <v>205</v>
      </c>
      <c r="F84" s="88" t="s">
        <v>184</v>
      </c>
      <c r="J84" s="87" t="s">
        <v>300</v>
      </c>
      <c r="K84" s="88">
        <v>2</v>
      </c>
      <c r="L84" s="88" t="str">
        <f t="shared" si="11"/>
        <v>M2</v>
      </c>
      <c r="M84" s="88" t="s">
        <v>200</v>
      </c>
      <c r="N84" s="88" t="s">
        <v>185</v>
      </c>
    </row>
    <row r="85" spans="2:14" ht="13.5" customHeight="1" x14ac:dyDescent="0.15">
      <c r="B85" s="87" t="s">
        <v>300</v>
      </c>
      <c r="C85" s="88">
        <v>4</v>
      </c>
      <c r="D85" s="88" t="str">
        <f t="shared" si="10"/>
        <v>M4</v>
      </c>
      <c r="E85" s="88" t="s">
        <v>294</v>
      </c>
      <c r="F85" s="88" t="s">
        <v>186</v>
      </c>
      <c r="J85" s="87" t="s">
        <v>300</v>
      </c>
      <c r="K85" s="88">
        <v>3</v>
      </c>
      <c r="L85" s="88" t="str">
        <f t="shared" si="11"/>
        <v>M3</v>
      </c>
      <c r="M85" s="88" t="s">
        <v>194</v>
      </c>
      <c r="N85" s="88" t="s">
        <v>183</v>
      </c>
    </row>
    <row r="86" spans="2:14" ht="13.5" customHeight="1" x14ac:dyDescent="0.15">
      <c r="B86" s="87" t="s">
        <v>300</v>
      </c>
      <c r="C86" s="88">
        <v>5</v>
      </c>
      <c r="D86" s="88" t="str">
        <f t="shared" si="10"/>
        <v>M5</v>
      </c>
      <c r="E86" s="88" t="s">
        <v>227</v>
      </c>
      <c r="F86" s="88" t="s">
        <v>183</v>
      </c>
      <c r="J86" s="87" t="s">
        <v>300</v>
      </c>
      <c r="K86" s="88">
        <v>4</v>
      </c>
      <c r="L86" s="88" t="str">
        <f t="shared" si="11"/>
        <v>M4</v>
      </c>
      <c r="M86" s="88" t="s">
        <v>294</v>
      </c>
      <c r="N86" s="88" t="s">
        <v>186</v>
      </c>
    </row>
    <row r="87" spans="2:14" ht="13.5" customHeight="1" x14ac:dyDescent="0.15">
      <c r="B87" s="87" t="s">
        <v>300</v>
      </c>
      <c r="C87" s="88">
        <v>6</v>
      </c>
      <c r="D87" s="88" t="str">
        <f t="shared" si="10"/>
        <v>M6</v>
      </c>
      <c r="E87" s="88" t="s">
        <v>198</v>
      </c>
      <c r="F87" s="88" t="s">
        <v>186</v>
      </c>
      <c r="J87" s="87" t="s">
        <v>300</v>
      </c>
      <c r="K87" s="88">
        <v>5</v>
      </c>
      <c r="L87" s="88" t="str">
        <f t="shared" si="11"/>
        <v>M5</v>
      </c>
      <c r="M87" s="88" t="s">
        <v>205</v>
      </c>
      <c r="N87" s="88" t="s">
        <v>184</v>
      </c>
    </row>
    <row r="88" spans="2:14" ht="13.5" customHeight="1" x14ac:dyDescent="0.15">
      <c r="B88" s="87" t="s">
        <v>300</v>
      </c>
      <c r="C88" s="88">
        <v>7</v>
      </c>
      <c r="D88" s="88" t="str">
        <f t="shared" si="10"/>
        <v>M7</v>
      </c>
      <c r="E88" s="88" t="s">
        <v>225</v>
      </c>
      <c r="F88" s="88" t="s">
        <v>185</v>
      </c>
      <c r="J88" s="87" t="s">
        <v>300</v>
      </c>
      <c r="K88" s="88">
        <v>6</v>
      </c>
      <c r="L88" s="88" t="str">
        <f t="shared" si="11"/>
        <v>M6</v>
      </c>
      <c r="M88" s="88" t="s">
        <v>198</v>
      </c>
      <c r="N88" s="88" t="s">
        <v>186</v>
      </c>
    </row>
    <row r="89" spans="2:14" ht="13.5" customHeight="1" x14ac:dyDescent="0.15">
      <c r="B89" s="87" t="s">
        <v>300</v>
      </c>
      <c r="C89" s="88">
        <v>8</v>
      </c>
      <c r="D89" s="88" t="str">
        <f t="shared" si="10"/>
        <v>M8</v>
      </c>
      <c r="E89" s="88" t="s">
        <v>196</v>
      </c>
      <c r="F89" s="88" t="s">
        <v>184</v>
      </c>
      <c r="J89" s="87" t="s">
        <v>300</v>
      </c>
      <c r="K89" s="88">
        <v>7</v>
      </c>
      <c r="L89" s="88" t="str">
        <f t="shared" si="11"/>
        <v>M7</v>
      </c>
      <c r="M89" s="88" t="s">
        <v>251</v>
      </c>
      <c r="N89" s="88" t="s">
        <v>185</v>
      </c>
    </row>
    <row r="90" spans="2:14" ht="13.5" customHeight="1" x14ac:dyDescent="0.15">
      <c r="B90" s="87" t="s">
        <v>301</v>
      </c>
      <c r="C90" s="88">
        <v>1</v>
      </c>
      <c r="D90" s="88" t="str">
        <f t="shared" si="10"/>
        <v>K1</v>
      </c>
      <c r="E90" s="88" t="s">
        <v>209</v>
      </c>
      <c r="F90" s="88" t="s">
        <v>190</v>
      </c>
      <c r="J90" s="87" t="s">
        <v>300</v>
      </c>
      <c r="K90" s="88">
        <v>8</v>
      </c>
      <c r="L90" s="88" t="str">
        <f t="shared" si="11"/>
        <v>M8</v>
      </c>
      <c r="M90" s="88" t="s">
        <v>227</v>
      </c>
      <c r="N90" s="88" t="s">
        <v>183</v>
      </c>
    </row>
    <row r="91" spans="2:14" ht="13.5" customHeight="1" x14ac:dyDescent="0.15">
      <c r="B91" s="87" t="s">
        <v>301</v>
      </c>
      <c r="C91" s="88">
        <v>2</v>
      </c>
      <c r="D91" s="88" t="str">
        <f t="shared" si="10"/>
        <v>K2</v>
      </c>
      <c r="E91" s="88" t="s">
        <v>214</v>
      </c>
      <c r="F91" s="88" t="s">
        <v>188</v>
      </c>
      <c r="J91" s="87" t="s">
        <v>301</v>
      </c>
      <c r="K91" s="88">
        <v>1</v>
      </c>
      <c r="L91" s="88" t="str">
        <f t="shared" si="11"/>
        <v>K1</v>
      </c>
      <c r="M91" s="88" t="s">
        <v>214</v>
      </c>
      <c r="N91" s="88" t="s">
        <v>188</v>
      </c>
    </row>
    <row r="92" spans="2:14" ht="13.5" customHeight="1" x14ac:dyDescent="0.15">
      <c r="B92" s="87" t="s">
        <v>301</v>
      </c>
      <c r="C92" s="88">
        <v>3</v>
      </c>
      <c r="D92" s="88" t="str">
        <f t="shared" si="10"/>
        <v>K3</v>
      </c>
      <c r="E92" s="88" t="s">
        <v>254</v>
      </c>
      <c r="F92" s="88" t="s">
        <v>189</v>
      </c>
      <c r="J92" s="87" t="s">
        <v>301</v>
      </c>
      <c r="K92" s="88">
        <v>2</v>
      </c>
      <c r="L92" s="88" t="str">
        <f t="shared" si="11"/>
        <v>K2</v>
      </c>
      <c r="M92" s="88" t="s">
        <v>295</v>
      </c>
      <c r="N92" s="88" t="s">
        <v>187</v>
      </c>
    </row>
    <row r="93" spans="2:14" ht="13.5" customHeight="1" x14ac:dyDescent="0.15">
      <c r="B93" s="87" t="s">
        <v>301</v>
      </c>
      <c r="C93" s="88">
        <v>4</v>
      </c>
      <c r="D93" s="88" t="str">
        <f t="shared" si="10"/>
        <v>K4</v>
      </c>
      <c r="E93" s="88" t="s">
        <v>295</v>
      </c>
      <c r="F93" s="88" t="s">
        <v>187</v>
      </c>
      <c r="J93" s="87" t="s">
        <v>301</v>
      </c>
      <c r="K93" s="88">
        <v>3</v>
      </c>
      <c r="L93" s="88" t="str">
        <f t="shared" si="11"/>
        <v>K3</v>
      </c>
      <c r="M93" s="88" t="s">
        <v>254</v>
      </c>
      <c r="N93" s="88" t="s">
        <v>189</v>
      </c>
    </row>
    <row r="94" spans="2:14" ht="13.5" customHeight="1" x14ac:dyDescent="0.15">
      <c r="B94" s="87" t="s">
        <v>301</v>
      </c>
      <c r="C94" s="88">
        <v>5</v>
      </c>
      <c r="D94" s="88" t="str">
        <f t="shared" si="10"/>
        <v>K5</v>
      </c>
      <c r="E94" s="88" t="s">
        <v>244</v>
      </c>
      <c r="F94" s="88" t="s">
        <v>190</v>
      </c>
      <c r="J94" s="87" t="s">
        <v>301</v>
      </c>
      <c r="K94" s="88">
        <v>4</v>
      </c>
      <c r="L94" s="88" t="str">
        <f t="shared" si="11"/>
        <v>K4</v>
      </c>
      <c r="M94" s="88" t="s">
        <v>244</v>
      </c>
      <c r="N94" s="88" t="s">
        <v>190</v>
      </c>
    </row>
    <row r="95" spans="2:14" ht="13.5" customHeight="1" x14ac:dyDescent="0.15">
      <c r="B95" s="87" t="s">
        <v>301</v>
      </c>
      <c r="C95" s="88">
        <v>6</v>
      </c>
      <c r="D95" s="88" t="str">
        <f t="shared" si="10"/>
        <v>K6</v>
      </c>
      <c r="E95" s="88" t="s">
        <v>216</v>
      </c>
      <c r="F95" s="88" t="s">
        <v>187</v>
      </c>
      <c r="J95" s="87" t="s">
        <v>301</v>
      </c>
      <c r="K95" s="88">
        <v>5</v>
      </c>
      <c r="L95" s="88" t="str">
        <f t="shared" si="11"/>
        <v>K5</v>
      </c>
      <c r="M95" s="88" t="s">
        <v>246</v>
      </c>
      <c r="N95" s="88" t="s">
        <v>188</v>
      </c>
    </row>
    <row r="96" spans="2:14" ht="13.5" customHeight="1" x14ac:dyDescent="0.15">
      <c r="B96" s="87" t="s">
        <v>301</v>
      </c>
      <c r="C96" s="88">
        <v>7</v>
      </c>
      <c r="D96" s="88" t="str">
        <f t="shared" si="10"/>
        <v>K7</v>
      </c>
      <c r="E96" s="88" t="s">
        <v>246</v>
      </c>
      <c r="F96" s="88" t="s">
        <v>188</v>
      </c>
      <c r="J96" s="87" t="s">
        <v>301</v>
      </c>
      <c r="K96" s="88">
        <v>6</v>
      </c>
      <c r="L96" s="88" t="str">
        <f t="shared" si="11"/>
        <v>K6</v>
      </c>
      <c r="M96" s="88" t="s">
        <v>209</v>
      </c>
      <c r="N96" s="88" t="s">
        <v>190</v>
      </c>
    </row>
    <row r="97" spans="2:14" ht="13.5" customHeight="1" x14ac:dyDescent="0.15">
      <c r="B97" s="87" t="s">
        <v>301</v>
      </c>
      <c r="C97" s="88">
        <v>8</v>
      </c>
      <c r="D97" s="88" t="str">
        <f t="shared" si="10"/>
        <v>K8</v>
      </c>
      <c r="E97" s="88" t="s">
        <v>211</v>
      </c>
      <c r="F97" s="88" t="s">
        <v>189</v>
      </c>
      <c r="J97" s="87" t="s">
        <v>301</v>
      </c>
      <c r="K97" s="88">
        <v>7</v>
      </c>
      <c r="L97" s="88" t="str">
        <f t="shared" si="11"/>
        <v>K7</v>
      </c>
      <c r="M97" s="88" t="s">
        <v>216</v>
      </c>
      <c r="N97" s="88" t="s">
        <v>187</v>
      </c>
    </row>
    <row r="98" spans="2:14" ht="13.5" customHeight="1" x14ac:dyDescent="0.15">
      <c r="B98" s="87" t="s">
        <v>300</v>
      </c>
      <c r="C98" s="87" t="s">
        <v>309</v>
      </c>
      <c r="D98" s="88" t="str">
        <f t="shared" si="10"/>
        <v>MS</v>
      </c>
      <c r="E98" s="88" t="s">
        <v>122</v>
      </c>
      <c r="F98" s="88" t="s">
        <v>59</v>
      </c>
      <c r="J98" s="87" t="s">
        <v>301</v>
      </c>
      <c r="K98" s="88">
        <v>8</v>
      </c>
      <c r="L98" s="88" t="str">
        <f t="shared" si="11"/>
        <v>K8</v>
      </c>
      <c r="M98" s="88" t="s">
        <v>211</v>
      </c>
      <c r="N98" s="88" t="s">
        <v>189</v>
      </c>
    </row>
    <row r="99" spans="2:14" ht="13.5" customHeight="1" x14ac:dyDescent="0.15">
      <c r="J99" s="87" t="s">
        <v>300</v>
      </c>
      <c r="K99" s="87" t="s">
        <v>309</v>
      </c>
      <c r="L99" s="88" t="str">
        <f t="shared" si="11"/>
        <v>MS</v>
      </c>
      <c r="M99" s="88" t="s">
        <v>122</v>
      </c>
      <c r="N99" s="88" t="s">
        <v>59</v>
      </c>
    </row>
  </sheetData>
  <phoneticPr fontId="2"/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60"/>
  <sheetViews>
    <sheetView zoomScale="90" zoomScaleNormal="90" zoomScaleSheetLayoutView="100" workbookViewId="0">
      <selection activeCell="B87" sqref="B87"/>
    </sheetView>
  </sheetViews>
  <sheetFormatPr defaultColWidth="9.140625" defaultRowHeight="13.5" customHeight="1" x14ac:dyDescent="0.15"/>
  <cols>
    <col min="1" max="1" width="5.42578125" style="3" customWidth="1"/>
    <col min="2" max="2" width="6.7109375" style="3" bestFit="1" customWidth="1"/>
    <col min="3" max="3" width="16.85546875" style="4" customWidth="1"/>
    <col min="4" max="4" width="18.7109375" style="4" bestFit="1" customWidth="1"/>
    <col min="5" max="5" width="8.7109375" style="4" customWidth="1"/>
    <col min="6" max="6" width="2.85546875" style="3" bestFit="1" customWidth="1"/>
    <col min="7" max="7" width="10.28515625" style="3" customWidth="1"/>
    <col min="8" max="8" width="2.140625" style="99" customWidth="1"/>
    <col min="9" max="9" width="8.140625" style="3" customWidth="1"/>
    <col min="10" max="10" width="2.140625" style="99" customWidth="1"/>
    <col min="11" max="11" width="8.140625" style="3" customWidth="1"/>
    <col min="12" max="12" width="10.28515625" style="99" customWidth="1"/>
    <col min="13" max="13" width="10.28515625" style="3" customWidth="1"/>
    <col min="14" max="14" width="3.28515625" style="3" customWidth="1"/>
    <col min="15" max="15" width="6.7109375" style="3" customWidth="1"/>
    <col min="16" max="16" width="16.85546875" style="3" customWidth="1"/>
    <col min="17" max="17" width="19.140625" style="3" customWidth="1"/>
    <col min="18" max="18" width="8.7109375" style="3" customWidth="1"/>
    <col min="19" max="19" width="10.28515625" style="3" customWidth="1"/>
    <col min="20" max="20" width="2.140625" style="99" customWidth="1"/>
    <col min="21" max="21" width="8.140625" style="3" customWidth="1"/>
    <col min="22" max="22" width="10.28515625" style="3" customWidth="1"/>
    <col min="23" max="16384" width="9.140625" style="3"/>
  </cols>
  <sheetData>
    <row r="1" spans="1:22" ht="13.5" customHeight="1" x14ac:dyDescent="0.15">
      <c r="A1" s="254" t="s">
        <v>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"/>
      <c r="N1" s="1"/>
      <c r="O1" s="254" t="s">
        <v>22</v>
      </c>
      <c r="P1" s="254"/>
      <c r="Q1" s="254"/>
      <c r="R1" s="254"/>
      <c r="S1" s="254"/>
      <c r="T1" s="254"/>
      <c r="U1" s="254"/>
    </row>
    <row r="2" spans="1:22" ht="13.5" customHeight="1" x14ac:dyDescent="0.15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"/>
      <c r="N2" s="1"/>
      <c r="O2" s="254"/>
      <c r="P2" s="254"/>
      <c r="Q2" s="254"/>
      <c r="R2" s="254"/>
      <c r="S2" s="254"/>
      <c r="T2" s="254"/>
      <c r="U2" s="254"/>
    </row>
    <row r="4" spans="1:22" ht="13.5" customHeight="1" x14ac:dyDescent="0.15">
      <c r="A4" s="265" t="s">
        <v>131</v>
      </c>
      <c r="B4" s="265"/>
      <c r="C4" s="265"/>
      <c r="O4" s="265" t="s">
        <v>133</v>
      </c>
      <c r="P4" s="265"/>
      <c r="Q4" s="265"/>
      <c r="R4" s="265"/>
    </row>
    <row r="5" spans="1:22" ht="13.5" customHeight="1" x14ac:dyDescent="0.15">
      <c r="A5" s="265"/>
      <c r="B5" s="265"/>
      <c r="C5" s="265"/>
      <c r="N5" s="86"/>
      <c r="O5" s="266"/>
      <c r="P5" s="266"/>
      <c r="Q5" s="266"/>
      <c r="R5" s="266"/>
      <c r="S5" s="64" t="s">
        <v>56</v>
      </c>
      <c r="T5" s="101"/>
      <c r="U5" s="81"/>
    </row>
    <row r="6" spans="1:22" ht="13.5" customHeight="1" thickBot="1" x14ac:dyDescent="0.2">
      <c r="A6" s="5"/>
      <c r="B6" s="58" t="s">
        <v>296</v>
      </c>
      <c r="C6" s="6" t="s">
        <v>0</v>
      </c>
      <c r="D6" s="7" t="s">
        <v>1</v>
      </c>
      <c r="E6" s="67" t="s">
        <v>2</v>
      </c>
      <c r="F6" s="71"/>
      <c r="G6" s="64" t="s">
        <v>52</v>
      </c>
      <c r="H6" s="100"/>
      <c r="I6" s="65" t="s">
        <v>53</v>
      </c>
      <c r="J6" s="100"/>
      <c r="K6" s="65" t="s">
        <v>54</v>
      </c>
      <c r="N6" s="239" t="s">
        <v>331</v>
      </c>
      <c r="O6" s="263">
        <v>1</v>
      </c>
      <c r="P6" s="240" t="str">
        <f>IFERROR(VLOOKUP(N6,data!$D$3:$G$20,2,FALSE),"")</f>
        <v>桑野　寛太</v>
      </c>
      <c r="Q6" s="240" t="str">
        <f>IFERROR(VLOOKUP(N6,data!$D$3:$G$20,3,FALSE),"")</f>
        <v>秀明八千代</v>
      </c>
      <c r="R6" s="242" t="str">
        <f>IFERROR(VLOOKUP(N6,data!$D$3:$G$20,4,FALSE),"")</f>
        <v>千葉</v>
      </c>
      <c r="S6" s="112" t="s">
        <v>348</v>
      </c>
      <c r="T6" s="101"/>
      <c r="U6" s="82"/>
    </row>
    <row r="7" spans="1:22" ht="13.5" customHeight="1" thickBot="1" x14ac:dyDescent="0.2">
      <c r="A7" s="278"/>
      <c r="B7" s="283">
        <v>1</v>
      </c>
      <c r="C7" s="284" t="s">
        <v>220</v>
      </c>
      <c r="D7" s="285" t="s">
        <v>221</v>
      </c>
      <c r="E7" s="279" t="s">
        <v>183</v>
      </c>
      <c r="F7" s="290">
        <v>1</v>
      </c>
      <c r="G7" s="90" t="s">
        <v>338</v>
      </c>
      <c r="H7" s="100"/>
      <c r="J7" s="100"/>
      <c r="M7" s="86"/>
      <c r="N7" s="239"/>
      <c r="O7" s="264"/>
      <c r="P7" s="241"/>
      <c r="Q7" s="241"/>
      <c r="R7" s="243"/>
      <c r="S7" s="258" t="s">
        <v>32</v>
      </c>
      <c r="T7" s="114"/>
    </row>
    <row r="8" spans="1:22" ht="13.5" customHeight="1" thickBot="1" x14ac:dyDescent="0.2">
      <c r="A8" s="278"/>
      <c r="B8" s="264"/>
      <c r="C8" s="284"/>
      <c r="D8" s="285"/>
      <c r="E8" s="280"/>
      <c r="F8" s="290"/>
      <c r="G8" s="273" t="s">
        <v>28</v>
      </c>
      <c r="H8" s="102">
        <v>4</v>
      </c>
      <c r="I8" s="122" t="s">
        <v>347</v>
      </c>
      <c r="J8" s="100"/>
      <c r="N8" s="86"/>
      <c r="S8" s="259"/>
      <c r="T8" s="114">
        <v>4</v>
      </c>
      <c r="U8" s="116"/>
    </row>
    <row r="9" spans="1:22" ht="13.5" customHeight="1" thickBot="1" x14ac:dyDescent="0.2">
      <c r="A9" s="278"/>
      <c r="B9" s="283">
        <v>2</v>
      </c>
      <c r="C9" s="286" t="s">
        <v>222</v>
      </c>
      <c r="D9" s="288" t="s">
        <v>196</v>
      </c>
      <c r="E9" s="279" t="s">
        <v>184</v>
      </c>
      <c r="F9" s="290">
        <v>2</v>
      </c>
      <c r="G9" s="271"/>
      <c r="H9" s="100">
        <v>1</v>
      </c>
      <c r="I9" s="274" t="s">
        <v>34</v>
      </c>
      <c r="J9" s="104"/>
      <c r="S9" s="260"/>
      <c r="T9" s="115">
        <v>1</v>
      </c>
      <c r="U9" s="9"/>
    </row>
    <row r="10" spans="1:22" ht="13.5" customHeight="1" thickBot="1" x14ac:dyDescent="0.2">
      <c r="A10" s="278"/>
      <c r="B10" s="264"/>
      <c r="C10" s="287"/>
      <c r="D10" s="289"/>
      <c r="E10" s="280"/>
      <c r="F10" s="290"/>
      <c r="G10" s="90" t="s">
        <v>340</v>
      </c>
      <c r="H10" s="100"/>
      <c r="I10" s="232"/>
      <c r="J10" s="104">
        <v>4</v>
      </c>
      <c r="K10" s="90" t="s">
        <v>349</v>
      </c>
      <c r="N10" s="239" t="s">
        <v>325</v>
      </c>
      <c r="O10" s="263">
        <v>2</v>
      </c>
      <c r="P10" s="240" t="str">
        <f>IFERROR(VLOOKUP(N10,data!$D$3:$G$20,2,FALSE),"")</f>
        <v>倉田　天空</v>
      </c>
      <c r="Q10" s="240" t="str">
        <f>IFERROR(VLOOKUP(N10,data!$D$3:$G$20,3,FALSE),"")</f>
        <v>保善</v>
      </c>
      <c r="R10" s="242" t="str">
        <f>IFERROR(VLOOKUP(N10,data!$D$3:$G$20,4,FALSE),"")</f>
        <v>東京</v>
      </c>
      <c r="S10" s="261"/>
      <c r="T10" s="101"/>
      <c r="U10" s="9"/>
    </row>
    <row r="11" spans="1:22" ht="13.5" customHeight="1" thickBot="1" x14ac:dyDescent="0.2">
      <c r="A11" s="278"/>
      <c r="B11" s="283">
        <v>3</v>
      </c>
      <c r="C11" s="286" t="s">
        <v>223</v>
      </c>
      <c r="D11" s="288" t="s">
        <v>202</v>
      </c>
      <c r="E11" s="279" t="s">
        <v>186</v>
      </c>
      <c r="F11" s="290">
        <v>3</v>
      </c>
      <c r="G11" s="90" t="s">
        <v>344</v>
      </c>
      <c r="H11" s="100"/>
      <c r="I11" s="233"/>
      <c r="J11" s="105">
        <v>1</v>
      </c>
      <c r="K11" s="274" t="s">
        <v>55</v>
      </c>
      <c r="L11" s="114"/>
      <c r="N11" s="239"/>
      <c r="O11" s="264"/>
      <c r="P11" s="241"/>
      <c r="Q11" s="241"/>
      <c r="R11" s="243"/>
      <c r="S11" s="90" t="s">
        <v>347</v>
      </c>
      <c r="T11" s="101"/>
      <c r="U11" s="9"/>
    </row>
    <row r="12" spans="1:22" ht="13.5" customHeight="1" thickBot="1" x14ac:dyDescent="0.2">
      <c r="A12" s="278"/>
      <c r="B12" s="264"/>
      <c r="C12" s="287"/>
      <c r="D12" s="289"/>
      <c r="E12" s="280"/>
      <c r="F12" s="290"/>
      <c r="G12" s="273" t="s">
        <v>29</v>
      </c>
      <c r="H12" s="102">
        <v>3</v>
      </c>
      <c r="I12" s="275"/>
      <c r="J12" s="100"/>
      <c r="K12" s="276"/>
      <c r="L12" s="114"/>
      <c r="T12" s="101"/>
      <c r="U12" s="9"/>
      <c r="V12" s="9"/>
    </row>
    <row r="13" spans="1:22" ht="13.5" customHeight="1" thickBot="1" x14ac:dyDescent="0.2">
      <c r="A13" s="278"/>
      <c r="B13" s="283">
        <v>4</v>
      </c>
      <c r="C13" s="286" t="s">
        <v>224</v>
      </c>
      <c r="D13" s="288" t="s">
        <v>225</v>
      </c>
      <c r="E13" s="279" t="s">
        <v>185</v>
      </c>
      <c r="F13" s="290">
        <v>4</v>
      </c>
      <c r="G13" s="271"/>
      <c r="H13" s="100">
        <v>2</v>
      </c>
      <c r="I13" s="90" t="s">
        <v>346</v>
      </c>
      <c r="J13" s="100"/>
      <c r="K13" s="276"/>
      <c r="L13" s="114"/>
      <c r="T13" s="101"/>
      <c r="U13" s="9"/>
      <c r="V13" s="9"/>
    </row>
    <row r="14" spans="1:22" ht="13.5" customHeight="1" thickBot="1" x14ac:dyDescent="0.2">
      <c r="A14" s="278"/>
      <c r="B14" s="264"/>
      <c r="C14" s="287"/>
      <c r="D14" s="289"/>
      <c r="E14" s="280"/>
      <c r="F14" s="290"/>
      <c r="G14" s="90" t="s">
        <v>339</v>
      </c>
      <c r="H14" s="100"/>
      <c r="J14" s="100"/>
      <c r="K14" s="276"/>
      <c r="L14" s="114">
        <v>4</v>
      </c>
      <c r="M14" s="9"/>
      <c r="N14" s="239" t="s">
        <v>332</v>
      </c>
      <c r="O14" s="263">
        <v>3</v>
      </c>
      <c r="P14" s="240" t="str">
        <f>IFERROR(VLOOKUP(N14,data!$D$3:$G$20,2,FALSE),"")</f>
        <v>加賀美　駿斗</v>
      </c>
      <c r="Q14" s="240" t="str">
        <f>IFERROR(VLOOKUP(N14,data!$D$3:$G$20,3,FALSE),"")</f>
        <v>世田谷学園</v>
      </c>
      <c r="R14" s="242" t="str">
        <f>IFERROR(VLOOKUP(N14,data!$D$3:$G$20,4,FALSE),"")</f>
        <v>東京</v>
      </c>
      <c r="S14" s="90" t="s">
        <v>346</v>
      </c>
      <c r="T14" s="101"/>
      <c r="U14" s="9"/>
    </row>
    <row r="15" spans="1:22" ht="13.5" customHeight="1" thickBot="1" x14ac:dyDescent="0.2">
      <c r="A15" s="278"/>
      <c r="B15" s="283">
        <v>5</v>
      </c>
      <c r="C15" s="284" t="s">
        <v>226</v>
      </c>
      <c r="D15" s="285" t="s">
        <v>227</v>
      </c>
      <c r="E15" s="279" t="s">
        <v>183</v>
      </c>
      <c r="F15" s="290">
        <v>5</v>
      </c>
      <c r="G15" s="90" t="s">
        <v>340</v>
      </c>
      <c r="H15" s="100"/>
      <c r="J15" s="100"/>
      <c r="K15" s="277"/>
      <c r="L15" s="115">
        <v>1</v>
      </c>
      <c r="M15" s="9"/>
      <c r="N15" s="239"/>
      <c r="O15" s="264"/>
      <c r="P15" s="241"/>
      <c r="Q15" s="241"/>
      <c r="R15" s="243"/>
      <c r="S15" s="258" t="s">
        <v>33</v>
      </c>
      <c r="T15" s="114"/>
      <c r="U15" s="9"/>
    </row>
    <row r="16" spans="1:22" ht="13.5" customHeight="1" thickBot="1" x14ac:dyDescent="0.2">
      <c r="A16" s="278"/>
      <c r="B16" s="264"/>
      <c r="C16" s="284"/>
      <c r="D16" s="285"/>
      <c r="E16" s="280"/>
      <c r="F16" s="290"/>
      <c r="G16" s="273" t="s">
        <v>30</v>
      </c>
      <c r="H16" s="104">
        <v>4</v>
      </c>
      <c r="I16" s="90" t="s">
        <v>348</v>
      </c>
      <c r="J16" s="100"/>
      <c r="K16" s="277"/>
      <c r="S16" s="259"/>
      <c r="T16" s="114">
        <v>5</v>
      </c>
      <c r="U16" s="9"/>
    </row>
    <row r="17" spans="1:22" ht="13.5" customHeight="1" thickBot="1" x14ac:dyDescent="0.2">
      <c r="A17" s="278"/>
      <c r="B17" s="283">
        <v>6</v>
      </c>
      <c r="C17" s="286" t="s">
        <v>228</v>
      </c>
      <c r="D17" s="288" t="s">
        <v>229</v>
      </c>
      <c r="E17" s="279" t="s">
        <v>185</v>
      </c>
      <c r="F17" s="290">
        <v>6</v>
      </c>
      <c r="G17" s="271"/>
      <c r="H17" s="105">
        <v>1</v>
      </c>
      <c r="I17" s="274" t="s">
        <v>35</v>
      </c>
      <c r="J17" s="104"/>
      <c r="K17" s="277"/>
      <c r="S17" s="260"/>
      <c r="T17" s="115">
        <v>0</v>
      </c>
      <c r="U17" s="120"/>
    </row>
    <row r="18" spans="1:22" ht="13.5" customHeight="1" thickBot="1" x14ac:dyDescent="0.2">
      <c r="A18" s="278"/>
      <c r="B18" s="264"/>
      <c r="C18" s="287"/>
      <c r="D18" s="289"/>
      <c r="E18" s="280"/>
      <c r="F18" s="290"/>
      <c r="G18" s="90" t="s">
        <v>345</v>
      </c>
      <c r="H18" s="100"/>
      <c r="I18" s="232"/>
      <c r="J18" s="102">
        <v>4</v>
      </c>
      <c r="K18" s="277"/>
      <c r="N18" s="239" t="s">
        <v>333</v>
      </c>
      <c r="O18" s="263">
        <v>4</v>
      </c>
      <c r="P18" s="240" t="str">
        <f>IFERROR(VLOOKUP(N18,data!$D$3:$G$20,2,FALSE),"")</f>
        <v>神谷　柊伍</v>
      </c>
      <c r="Q18" s="240" t="str">
        <f>IFERROR(VLOOKUP(N18,data!$D$3:$G$20,3,FALSE),"")</f>
        <v>日本航空</v>
      </c>
      <c r="R18" s="242" t="str">
        <f>IFERROR(VLOOKUP(N18,data!$D$3:$G$20,4,FALSE),"")</f>
        <v>山梨</v>
      </c>
      <c r="S18" s="261"/>
      <c r="T18" s="101"/>
    </row>
    <row r="19" spans="1:22" ht="13.5" customHeight="1" thickBot="1" x14ac:dyDescent="0.2">
      <c r="A19" s="278"/>
      <c r="B19" s="283">
        <v>7</v>
      </c>
      <c r="C19" s="286" t="s">
        <v>230</v>
      </c>
      <c r="D19" s="288" t="s">
        <v>205</v>
      </c>
      <c r="E19" s="279" t="s">
        <v>184</v>
      </c>
      <c r="F19" s="290">
        <v>7</v>
      </c>
      <c r="G19" s="90" t="s">
        <v>344</v>
      </c>
      <c r="H19" s="100"/>
      <c r="I19" s="233"/>
      <c r="J19" s="100">
        <v>1</v>
      </c>
      <c r="K19" s="123" t="s">
        <v>349</v>
      </c>
      <c r="N19" s="239"/>
      <c r="O19" s="264"/>
      <c r="P19" s="241"/>
      <c r="Q19" s="241"/>
      <c r="R19" s="243"/>
      <c r="S19" s="90" t="s">
        <v>347</v>
      </c>
      <c r="T19" s="101"/>
    </row>
    <row r="20" spans="1:22" ht="13.5" customHeight="1" thickBot="1" x14ac:dyDescent="0.2">
      <c r="A20" s="278"/>
      <c r="B20" s="264"/>
      <c r="C20" s="287"/>
      <c r="D20" s="289"/>
      <c r="E20" s="280"/>
      <c r="F20" s="290"/>
      <c r="G20" s="273" t="s">
        <v>31</v>
      </c>
      <c r="H20" s="102">
        <v>4</v>
      </c>
      <c r="I20" s="275"/>
      <c r="J20" s="100"/>
      <c r="T20" s="101"/>
    </row>
    <row r="21" spans="1:22" ht="13.5" customHeight="1" thickBot="1" x14ac:dyDescent="0.2">
      <c r="A21" s="278"/>
      <c r="B21" s="283">
        <v>8</v>
      </c>
      <c r="C21" s="286" t="s">
        <v>231</v>
      </c>
      <c r="D21" s="288" t="s">
        <v>202</v>
      </c>
      <c r="E21" s="279" t="s">
        <v>186</v>
      </c>
      <c r="F21" s="290">
        <v>8</v>
      </c>
      <c r="G21" s="271"/>
      <c r="H21" s="100">
        <v>1</v>
      </c>
      <c r="I21" s="90" t="s">
        <v>346</v>
      </c>
      <c r="J21" s="100"/>
      <c r="T21" s="101"/>
    </row>
    <row r="22" spans="1:22" ht="13.5" customHeight="1" x14ac:dyDescent="0.15">
      <c r="A22" s="278"/>
      <c r="B22" s="264"/>
      <c r="C22" s="287"/>
      <c r="D22" s="289"/>
      <c r="E22" s="280"/>
      <c r="F22" s="290"/>
      <c r="G22" s="90" t="s">
        <v>338</v>
      </c>
      <c r="H22" s="100"/>
      <c r="J22" s="100"/>
      <c r="T22" s="101"/>
    </row>
    <row r="23" spans="1:22" ht="13.5" customHeight="1" x14ac:dyDescent="0.15">
      <c r="A23" s="5"/>
      <c r="B23" s="10"/>
      <c r="C23" s="11"/>
      <c r="D23" s="11"/>
      <c r="E23" s="11"/>
      <c r="F23" s="5"/>
      <c r="T23" s="101"/>
    </row>
    <row r="24" spans="1:22" s="17" customFormat="1" ht="13.5" customHeight="1" x14ac:dyDescent="0.15">
      <c r="A24" s="265" t="s">
        <v>132</v>
      </c>
      <c r="B24" s="265"/>
      <c r="C24" s="265"/>
      <c r="D24" s="4"/>
      <c r="E24" s="4"/>
      <c r="F24" s="3"/>
      <c r="G24" s="3"/>
      <c r="H24" s="99"/>
      <c r="I24" s="3"/>
      <c r="J24" s="99"/>
      <c r="K24" s="3"/>
      <c r="L24" s="99"/>
      <c r="M24" s="3"/>
      <c r="N24" s="3"/>
      <c r="O24" s="265" t="s">
        <v>134</v>
      </c>
      <c r="P24" s="265"/>
      <c r="Q24" s="265"/>
      <c r="R24" s="265"/>
      <c r="S24" s="3"/>
      <c r="T24" s="101"/>
      <c r="U24" s="3"/>
      <c r="V24" s="3"/>
    </row>
    <row r="25" spans="1:22" ht="13.5" customHeight="1" x14ac:dyDescent="0.15">
      <c r="A25" s="265"/>
      <c r="B25" s="265"/>
      <c r="C25" s="265"/>
      <c r="O25" s="266"/>
      <c r="P25" s="266"/>
      <c r="Q25" s="266"/>
      <c r="R25" s="266"/>
      <c r="S25" s="64" t="s">
        <v>56</v>
      </c>
      <c r="T25" s="101"/>
      <c r="U25" s="81"/>
    </row>
    <row r="26" spans="1:22" ht="13.5" customHeight="1" thickBot="1" x14ac:dyDescent="0.2">
      <c r="A26" s="5"/>
      <c r="B26" s="58" t="s">
        <v>296</v>
      </c>
      <c r="C26" s="6" t="s">
        <v>0</v>
      </c>
      <c r="D26" s="7" t="s">
        <v>1</v>
      </c>
      <c r="E26" s="8" t="s">
        <v>2</v>
      </c>
      <c r="F26" s="71"/>
      <c r="G26" s="64" t="s">
        <v>52</v>
      </c>
      <c r="H26" s="100"/>
      <c r="I26" s="65" t="s">
        <v>53</v>
      </c>
      <c r="J26" s="100"/>
      <c r="K26" s="65" t="s">
        <v>54</v>
      </c>
      <c r="N26" s="239" t="s">
        <v>327</v>
      </c>
      <c r="O26" s="263">
        <v>1</v>
      </c>
      <c r="P26" s="240" t="str">
        <f>IFERROR(VLOOKUP(N26,data!$D$3:$G$20,2,FALSE),"")</f>
        <v>齋藤　ダーナ</v>
      </c>
      <c r="Q26" s="240" t="str">
        <f>IFERROR(VLOOKUP(N26,data!$D$3:$G$20,3,FALSE),"")</f>
        <v>栄北</v>
      </c>
      <c r="R26" s="242" t="str">
        <f>IFERROR(VLOOKUP(N26,data!$D$3:$G$20,4,FALSE),"")</f>
        <v>埼玉</v>
      </c>
      <c r="S26" s="96" t="s">
        <v>346</v>
      </c>
      <c r="T26" s="101"/>
      <c r="U26" s="82"/>
    </row>
    <row r="27" spans="1:22" ht="13.5" customHeight="1" thickBot="1" x14ac:dyDescent="0.2">
      <c r="A27" s="278"/>
      <c r="B27" s="283">
        <v>1</v>
      </c>
      <c r="C27" s="284" t="s">
        <v>232</v>
      </c>
      <c r="D27" s="285" t="s">
        <v>207</v>
      </c>
      <c r="E27" s="279" t="s">
        <v>188</v>
      </c>
      <c r="F27" s="281">
        <v>1</v>
      </c>
      <c r="G27" s="97" t="s">
        <v>340</v>
      </c>
      <c r="H27" s="100"/>
      <c r="J27" s="100"/>
      <c r="N27" s="239"/>
      <c r="O27" s="264"/>
      <c r="P27" s="241"/>
      <c r="Q27" s="241"/>
      <c r="R27" s="243"/>
      <c r="S27" s="267" t="s">
        <v>32</v>
      </c>
      <c r="T27" s="114"/>
    </row>
    <row r="28" spans="1:22" ht="13.5" customHeight="1" thickBot="1" x14ac:dyDescent="0.2">
      <c r="A28" s="278"/>
      <c r="B28" s="264"/>
      <c r="C28" s="284"/>
      <c r="D28" s="285"/>
      <c r="E28" s="280"/>
      <c r="F28" s="281"/>
      <c r="G28" s="273" t="s">
        <v>28</v>
      </c>
      <c r="H28" s="102">
        <v>5</v>
      </c>
      <c r="I28" s="122" t="s">
        <v>348</v>
      </c>
      <c r="J28" s="100"/>
      <c r="S28" s="259"/>
      <c r="T28" s="121">
        <v>3</v>
      </c>
      <c r="U28" s="116"/>
    </row>
    <row r="29" spans="1:22" ht="13.5" customHeight="1" thickBot="1" x14ac:dyDescent="0.2">
      <c r="A29" s="278"/>
      <c r="B29" s="283">
        <v>2</v>
      </c>
      <c r="C29" s="284" t="s">
        <v>233</v>
      </c>
      <c r="D29" s="285" t="s">
        <v>234</v>
      </c>
      <c r="E29" s="279" t="s">
        <v>189</v>
      </c>
      <c r="F29" s="281">
        <v>2</v>
      </c>
      <c r="G29" s="271"/>
      <c r="H29" s="100">
        <v>0</v>
      </c>
      <c r="I29" s="274" t="s">
        <v>34</v>
      </c>
      <c r="J29" s="104"/>
      <c r="S29" s="260"/>
      <c r="T29" s="118">
        <v>2</v>
      </c>
      <c r="U29" s="92"/>
    </row>
    <row r="30" spans="1:22" ht="13.5" customHeight="1" thickBot="1" x14ac:dyDescent="0.2">
      <c r="A30" s="278"/>
      <c r="B30" s="264"/>
      <c r="C30" s="284"/>
      <c r="D30" s="285"/>
      <c r="E30" s="280"/>
      <c r="F30" s="281"/>
      <c r="G30" s="97" t="s">
        <v>344</v>
      </c>
      <c r="H30" s="100"/>
      <c r="I30" s="232"/>
      <c r="J30" s="104">
        <v>5</v>
      </c>
      <c r="K30" s="122" t="s">
        <v>349</v>
      </c>
      <c r="N30" s="239" t="s">
        <v>328</v>
      </c>
      <c r="O30" s="263">
        <v>2</v>
      </c>
      <c r="P30" s="240" t="str">
        <f>IFERROR(VLOOKUP(N30,data!$D$3:$G$20,2,FALSE),"")</f>
        <v>瀬戸山　純也</v>
      </c>
      <c r="Q30" s="240" t="str">
        <f>IFERROR(VLOOKUP(N30,data!$D$3:$G$20,3,FALSE),"")</f>
        <v>足利大学附属</v>
      </c>
      <c r="R30" s="242" t="str">
        <f>IFERROR(VLOOKUP(N30,data!$D$3:$G$20,4,FALSE),"")</f>
        <v>栃木</v>
      </c>
      <c r="S30" s="261"/>
      <c r="T30" s="101"/>
      <c r="U30" s="25"/>
    </row>
    <row r="31" spans="1:22" ht="13.5" customHeight="1" thickBot="1" x14ac:dyDescent="0.2">
      <c r="A31" s="278"/>
      <c r="B31" s="283">
        <v>3</v>
      </c>
      <c r="C31" s="284" t="s">
        <v>235</v>
      </c>
      <c r="D31" s="285" t="s">
        <v>236</v>
      </c>
      <c r="E31" s="279" t="s">
        <v>190</v>
      </c>
      <c r="F31" s="281">
        <v>3</v>
      </c>
      <c r="G31" s="97" t="s">
        <v>339</v>
      </c>
      <c r="H31" s="100"/>
      <c r="I31" s="233"/>
      <c r="J31" s="105">
        <v>0</v>
      </c>
      <c r="K31" s="267" t="s">
        <v>36</v>
      </c>
      <c r="L31" s="114"/>
      <c r="N31" s="239"/>
      <c r="O31" s="264"/>
      <c r="P31" s="241"/>
      <c r="Q31" s="241"/>
      <c r="R31" s="243"/>
      <c r="S31" s="90" t="s">
        <v>347</v>
      </c>
      <c r="T31" s="101"/>
      <c r="U31" s="25"/>
    </row>
    <row r="32" spans="1:22" ht="13.5" customHeight="1" thickBot="1" x14ac:dyDescent="0.2">
      <c r="A32" s="278"/>
      <c r="B32" s="264"/>
      <c r="C32" s="284"/>
      <c r="D32" s="285"/>
      <c r="E32" s="280"/>
      <c r="F32" s="281"/>
      <c r="G32" s="268" t="s">
        <v>29</v>
      </c>
      <c r="H32" s="100">
        <v>1</v>
      </c>
      <c r="I32" s="275"/>
      <c r="J32" s="100"/>
      <c r="K32" s="259"/>
      <c r="L32" s="114"/>
      <c r="T32" s="101"/>
      <c r="U32" s="25"/>
    </row>
    <row r="33" spans="1:22" ht="13.5" customHeight="1" thickBot="1" x14ac:dyDescent="0.2">
      <c r="A33" s="278"/>
      <c r="B33" s="283">
        <v>4</v>
      </c>
      <c r="C33" s="292" t="s">
        <v>237</v>
      </c>
      <c r="D33" s="293" t="s">
        <v>238</v>
      </c>
      <c r="E33" s="294" t="s">
        <v>187</v>
      </c>
      <c r="F33" s="282">
        <v>4</v>
      </c>
      <c r="G33" s="269"/>
      <c r="H33" s="107">
        <v>4</v>
      </c>
      <c r="I33" s="90" t="s">
        <v>346</v>
      </c>
      <c r="J33" s="100"/>
      <c r="K33" s="259"/>
      <c r="L33" s="114"/>
      <c r="T33" s="101"/>
      <c r="U33" s="25"/>
    </row>
    <row r="34" spans="1:22" ht="13.5" customHeight="1" thickBot="1" x14ac:dyDescent="0.2">
      <c r="A34" s="278"/>
      <c r="B34" s="264"/>
      <c r="C34" s="292"/>
      <c r="D34" s="293"/>
      <c r="E34" s="295"/>
      <c r="F34" s="282"/>
      <c r="G34" s="109" t="s">
        <v>345</v>
      </c>
      <c r="H34" s="100"/>
      <c r="J34" s="100"/>
      <c r="K34" s="259"/>
      <c r="L34" s="121">
        <v>5</v>
      </c>
      <c r="M34" s="9"/>
      <c r="N34" s="239" t="s">
        <v>329</v>
      </c>
      <c r="O34" s="263">
        <v>3</v>
      </c>
      <c r="P34" s="240" t="str">
        <f>IFERROR(VLOOKUP(N34,data!$D$3:$G$20,2,FALSE),"")</f>
        <v>赤坂　風太</v>
      </c>
      <c r="Q34" s="240" t="str">
        <f>IFERROR(VLOOKUP(N34,data!$D$3:$G$20,3,FALSE),"")</f>
        <v>東洋大学附属牛久</v>
      </c>
      <c r="R34" s="242" t="str">
        <f>IFERROR(VLOOKUP(N34,data!$D$3:$G$20,4,FALSE),"")</f>
        <v>茨城</v>
      </c>
      <c r="S34" s="90" t="s">
        <v>348</v>
      </c>
      <c r="T34" s="101"/>
      <c r="U34" s="25"/>
    </row>
    <row r="35" spans="1:22" ht="13.5" customHeight="1" thickBot="1" x14ac:dyDescent="0.2">
      <c r="A35" s="278"/>
      <c r="B35" s="283">
        <v>5</v>
      </c>
      <c r="C35" s="284" t="s">
        <v>239</v>
      </c>
      <c r="D35" s="285" t="s">
        <v>207</v>
      </c>
      <c r="E35" s="279" t="s">
        <v>188</v>
      </c>
      <c r="F35" s="281">
        <v>5</v>
      </c>
      <c r="G35" s="98" t="s">
        <v>340</v>
      </c>
      <c r="H35" s="100"/>
      <c r="J35" s="100"/>
      <c r="K35" s="260"/>
      <c r="L35" s="101">
        <v>0</v>
      </c>
      <c r="M35" s="9"/>
      <c r="N35" s="239"/>
      <c r="O35" s="264"/>
      <c r="P35" s="241"/>
      <c r="Q35" s="241"/>
      <c r="R35" s="243"/>
      <c r="S35" s="258" t="s">
        <v>33</v>
      </c>
      <c r="T35" s="114"/>
      <c r="U35" s="25"/>
    </row>
    <row r="36" spans="1:22" ht="13.5" customHeight="1" thickBot="1" x14ac:dyDescent="0.2">
      <c r="A36" s="278"/>
      <c r="B36" s="264"/>
      <c r="C36" s="284"/>
      <c r="D36" s="285"/>
      <c r="E36" s="280"/>
      <c r="F36" s="281"/>
      <c r="G36" s="270" t="s">
        <v>30</v>
      </c>
      <c r="H36" s="104">
        <v>3</v>
      </c>
      <c r="I36" s="90" t="s">
        <v>348</v>
      </c>
      <c r="J36" s="100"/>
      <c r="K36" s="260"/>
      <c r="S36" s="259"/>
      <c r="T36" s="114">
        <v>5</v>
      </c>
      <c r="U36" s="92"/>
    </row>
    <row r="37" spans="1:22" ht="13.5" customHeight="1" thickBot="1" x14ac:dyDescent="0.2">
      <c r="A37" s="278"/>
      <c r="B37" s="283">
        <v>6</v>
      </c>
      <c r="C37" s="284" t="s">
        <v>240</v>
      </c>
      <c r="D37" s="285" t="s">
        <v>216</v>
      </c>
      <c r="E37" s="279" t="s">
        <v>187</v>
      </c>
      <c r="F37" s="282">
        <v>6</v>
      </c>
      <c r="G37" s="271"/>
      <c r="H37" s="105">
        <v>2</v>
      </c>
      <c r="I37" s="272" t="s">
        <v>35</v>
      </c>
      <c r="J37" s="100"/>
      <c r="K37" s="260"/>
      <c r="S37" s="260"/>
      <c r="T37" s="115">
        <v>0</v>
      </c>
      <c r="U37" s="120"/>
    </row>
    <row r="38" spans="1:22" ht="13.5" customHeight="1" thickBot="1" x14ac:dyDescent="0.2">
      <c r="A38" s="278"/>
      <c r="B38" s="264"/>
      <c r="C38" s="284"/>
      <c r="D38" s="285"/>
      <c r="E38" s="280"/>
      <c r="F38" s="282"/>
      <c r="G38" s="97" t="s">
        <v>340</v>
      </c>
      <c r="H38" s="100"/>
      <c r="I38" s="233"/>
      <c r="J38" s="111">
        <v>2</v>
      </c>
      <c r="K38" s="260"/>
      <c r="N38" s="239" t="s">
        <v>330</v>
      </c>
      <c r="O38" s="263">
        <v>4</v>
      </c>
      <c r="P38" s="240" t="str">
        <f>IFERROR(VLOOKUP(N38,data!$D$3:$G$20,2,FALSE),"")</f>
        <v>藤澤　武蔵</v>
      </c>
      <c r="Q38" s="240" t="str">
        <f>IFERROR(VLOOKUP(N38,data!$D$3:$G$20,3,FALSE),"")</f>
        <v>真岡</v>
      </c>
      <c r="R38" s="242" t="str">
        <f>IFERROR(VLOOKUP(N38,data!$D$3:$G$20,4,FALSE),"")</f>
        <v>栃木</v>
      </c>
      <c r="S38" s="261"/>
      <c r="T38" s="101"/>
    </row>
    <row r="39" spans="1:22" ht="13.5" customHeight="1" thickBot="1" x14ac:dyDescent="0.2">
      <c r="A39" s="278"/>
      <c r="B39" s="283">
        <v>7</v>
      </c>
      <c r="C39" s="284" t="s">
        <v>241</v>
      </c>
      <c r="D39" s="285" t="s">
        <v>211</v>
      </c>
      <c r="E39" s="279" t="s">
        <v>189</v>
      </c>
      <c r="F39" s="281">
        <v>7</v>
      </c>
      <c r="G39" s="98" t="s">
        <v>340</v>
      </c>
      <c r="H39" s="100"/>
      <c r="I39" s="232"/>
      <c r="J39" s="107">
        <v>3</v>
      </c>
      <c r="K39" s="123" t="s">
        <v>349</v>
      </c>
      <c r="N39" s="239"/>
      <c r="O39" s="264"/>
      <c r="P39" s="241"/>
      <c r="Q39" s="241"/>
      <c r="R39" s="243"/>
      <c r="S39" s="90" t="s">
        <v>347</v>
      </c>
      <c r="T39" s="101"/>
    </row>
    <row r="40" spans="1:22" ht="13.5" customHeight="1" thickBot="1" x14ac:dyDescent="0.2">
      <c r="A40" s="278"/>
      <c r="B40" s="264"/>
      <c r="C40" s="284"/>
      <c r="D40" s="285"/>
      <c r="E40" s="280"/>
      <c r="F40" s="281"/>
      <c r="G40" s="270" t="s">
        <v>31</v>
      </c>
      <c r="H40" s="102">
        <v>5</v>
      </c>
      <c r="I40" s="232"/>
      <c r="J40" s="104"/>
    </row>
    <row r="41" spans="1:22" ht="13.5" customHeight="1" thickBot="1" x14ac:dyDescent="0.2">
      <c r="A41" s="278"/>
      <c r="B41" s="283">
        <v>8</v>
      </c>
      <c r="C41" s="284" t="s">
        <v>242</v>
      </c>
      <c r="D41" s="285" t="s">
        <v>243</v>
      </c>
      <c r="E41" s="279" t="s">
        <v>190</v>
      </c>
      <c r="F41" s="281">
        <v>8</v>
      </c>
      <c r="G41" s="271"/>
      <c r="H41" s="100">
        <v>0</v>
      </c>
      <c r="I41" s="123" t="s">
        <v>348</v>
      </c>
      <c r="J41" s="100"/>
    </row>
    <row r="42" spans="1:22" ht="13.5" customHeight="1" x14ac:dyDescent="0.15">
      <c r="A42" s="278"/>
      <c r="B42" s="264"/>
      <c r="C42" s="284"/>
      <c r="D42" s="285"/>
      <c r="E42" s="280"/>
      <c r="F42" s="281"/>
      <c r="G42" s="97" t="s">
        <v>338</v>
      </c>
      <c r="H42" s="100"/>
      <c r="J42" s="100"/>
    </row>
    <row r="43" spans="1:22" ht="13.5" customHeight="1" x14ac:dyDescent="0.15">
      <c r="A43" s="12"/>
      <c r="B43" s="12"/>
      <c r="C43" s="13"/>
      <c r="D43" s="13"/>
      <c r="E43" s="13"/>
      <c r="F43" s="12"/>
      <c r="G43" s="12"/>
      <c r="H43" s="103"/>
      <c r="I43" s="12"/>
      <c r="J43" s="103"/>
      <c r="K43" s="12"/>
      <c r="L43" s="103"/>
      <c r="M43" s="9"/>
    </row>
    <row r="44" spans="1:22" ht="13.5" customHeight="1" x14ac:dyDescent="0.15">
      <c r="A44" s="291" t="s">
        <v>12</v>
      </c>
      <c r="B44" s="291"/>
      <c r="G44" s="17"/>
      <c r="I44" s="17"/>
      <c r="K44" s="17"/>
      <c r="M44" s="17"/>
      <c r="N44" s="17"/>
      <c r="O44" s="254" t="s">
        <v>69</v>
      </c>
      <c r="P44" s="254"/>
      <c r="Q44" s="254"/>
      <c r="R44" s="254"/>
      <c r="S44" s="254"/>
      <c r="T44" s="254"/>
      <c r="U44" s="254"/>
    </row>
    <row r="45" spans="1:22" s="17" customFormat="1" ht="13.5" customHeight="1" x14ac:dyDescent="0.15">
      <c r="A45" s="291"/>
      <c r="B45" s="291"/>
      <c r="C45" s="27"/>
      <c r="D45" s="24"/>
      <c r="E45" s="24"/>
      <c r="F45" s="20"/>
      <c r="G45" s="20"/>
      <c r="H45" s="101"/>
      <c r="I45" s="20"/>
      <c r="J45" s="101"/>
      <c r="K45" s="20"/>
      <c r="L45" s="101"/>
      <c r="M45" s="20"/>
      <c r="N45" s="20"/>
      <c r="O45" s="254"/>
      <c r="P45" s="254"/>
      <c r="Q45" s="254"/>
      <c r="R45" s="254"/>
      <c r="S45" s="254"/>
      <c r="T45" s="254"/>
      <c r="U45" s="254"/>
      <c r="V45" s="3"/>
    </row>
    <row r="46" spans="1:22" s="17" customFormat="1" ht="13.5" customHeight="1" x14ac:dyDescent="0.15">
      <c r="B46" s="66" t="s">
        <v>93</v>
      </c>
      <c r="C46" s="53" t="s">
        <v>0</v>
      </c>
      <c r="D46" s="7" t="s">
        <v>1</v>
      </c>
      <c r="E46" s="54" t="s">
        <v>94</v>
      </c>
      <c r="F46" s="20"/>
      <c r="G46" s="20"/>
      <c r="H46" s="101"/>
      <c r="I46" s="20"/>
      <c r="J46" s="101"/>
      <c r="K46" s="20"/>
      <c r="L46" s="101"/>
      <c r="M46" s="20"/>
      <c r="N46" s="20"/>
      <c r="O46" s="20"/>
      <c r="P46" s="3"/>
      <c r="Q46" s="3"/>
      <c r="R46" s="3"/>
      <c r="S46" s="91" t="s">
        <v>57</v>
      </c>
      <c r="T46" s="100"/>
      <c r="U46" s="255" t="s">
        <v>58</v>
      </c>
      <c r="V46" s="3"/>
    </row>
    <row r="47" spans="1:22" s="17" customFormat="1" ht="13.5" customHeight="1" thickBot="1" x14ac:dyDescent="0.2">
      <c r="A47" s="19"/>
      <c r="B47" s="221" t="s">
        <v>11</v>
      </c>
      <c r="C47" s="222" t="s">
        <v>137</v>
      </c>
      <c r="D47" s="224" t="s">
        <v>39</v>
      </c>
      <c r="E47" s="226" t="s">
        <v>59</v>
      </c>
      <c r="F47" s="20"/>
      <c r="G47" s="29"/>
      <c r="H47" s="101"/>
      <c r="I47" s="20"/>
      <c r="J47" s="101"/>
      <c r="K47" s="20"/>
      <c r="L47" s="101"/>
      <c r="M47" s="20"/>
      <c r="N47" s="239"/>
      <c r="O47" s="228" t="s">
        <v>21</v>
      </c>
      <c r="P47" s="256" t="s">
        <v>24</v>
      </c>
      <c r="Q47" s="246" t="s">
        <v>13</v>
      </c>
      <c r="R47" s="257" t="s">
        <v>59</v>
      </c>
      <c r="S47" s="112" t="s">
        <v>349</v>
      </c>
      <c r="T47" s="100"/>
      <c r="U47" s="255"/>
      <c r="V47" s="3"/>
    </row>
    <row r="48" spans="1:22" s="17" customFormat="1" ht="13.5" customHeight="1" x14ac:dyDescent="0.15">
      <c r="A48" s="20"/>
      <c r="B48" s="221"/>
      <c r="C48" s="223"/>
      <c r="D48" s="225"/>
      <c r="E48" s="227"/>
      <c r="F48" s="29"/>
      <c r="G48" s="29"/>
      <c r="H48" s="101"/>
      <c r="I48" s="20"/>
      <c r="J48" s="101"/>
      <c r="K48" s="20"/>
      <c r="L48" s="101"/>
      <c r="M48" s="20"/>
      <c r="N48" s="239"/>
      <c r="O48" s="262"/>
      <c r="P48" s="231"/>
      <c r="Q48" s="247"/>
      <c r="R48" s="253"/>
      <c r="S48" s="258" t="s">
        <v>28</v>
      </c>
      <c r="T48" s="104"/>
      <c r="U48" s="3"/>
      <c r="V48" s="3"/>
    </row>
    <row r="49" spans="1:22" s="17" customFormat="1" ht="13.5" customHeight="1" thickBot="1" x14ac:dyDescent="0.2">
      <c r="A49" s="20"/>
      <c r="B49" s="221" t="s">
        <v>100</v>
      </c>
      <c r="C49" s="222" t="s">
        <v>135</v>
      </c>
      <c r="D49" s="224" t="s">
        <v>136</v>
      </c>
      <c r="E49" s="226" t="s">
        <v>115</v>
      </c>
      <c r="F49" s="29"/>
      <c r="G49" s="20"/>
      <c r="H49" s="101"/>
      <c r="I49" s="20"/>
      <c r="J49" s="101"/>
      <c r="K49" s="20"/>
      <c r="L49" s="101"/>
      <c r="M49" s="20"/>
      <c r="N49" s="20"/>
      <c r="O49" s="3"/>
      <c r="P49" s="50"/>
      <c r="Q49" s="50"/>
      <c r="R49" s="50"/>
      <c r="S49" s="259"/>
      <c r="T49" s="104">
        <v>4</v>
      </c>
      <c r="U49" s="122" t="s">
        <v>351</v>
      </c>
    </row>
    <row r="50" spans="1:22" s="17" customFormat="1" ht="13.5" customHeight="1" x14ac:dyDescent="0.15">
      <c r="A50" s="20"/>
      <c r="B50" s="221"/>
      <c r="C50" s="223"/>
      <c r="D50" s="225"/>
      <c r="E50" s="227"/>
      <c r="F50" s="22"/>
      <c r="G50" s="20"/>
      <c r="H50" s="101"/>
      <c r="I50" s="20"/>
      <c r="J50" s="101"/>
      <c r="K50" s="20"/>
      <c r="L50" s="101"/>
      <c r="M50" s="20"/>
      <c r="N50" s="20"/>
      <c r="O50" s="3"/>
      <c r="P50" s="50"/>
      <c r="Q50" s="50"/>
      <c r="R50" s="50"/>
      <c r="S50" s="260"/>
      <c r="T50" s="105">
        <v>1</v>
      </c>
      <c r="U50" s="232" t="s">
        <v>30</v>
      </c>
      <c r="V50" s="131"/>
    </row>
    <row r="51" spans="1:22" s="17" customFormat="1" ht="13.5" customHeight="1" thickBot="1" x14ac:dyDescent="0.2">
      <c r="A51" s="20"/>
      <c r="B51"/>
      <c r="F51" s="19"/>
      <c r="G51" s="19"/>
      <c r="H51" s="101"/>
      <c r="I51" s="20"/>
      <c r="J51" s="101"/>
      <c r="K51" s="20"/>
      <c r="L51" s="101"/>
      <c r="M51" s="20"/>
      <c r="N51" s="239" t="s">
        <v>326</v>
      </c>
      <c r="O51" s="228" t="s">
        <v>19</v>
      </c>
      <c r="P51" s="230" t="str">
        <f>IFERROR(VLOOKUP(N51,data!$D$3:$G$20,2,FALSE),"")</f>
        <v>松本　蓮生</v>
      </c>
      <c r="Q51" s="250" t="str">
        <f>IFERROR(VLOOKUP(N51,data!$D$3:$G$20,3,FALSE),"")</f>
        <v>法政大学第二</v>
      </c>
      <c r="R51" s="252" t="str">
        <f>IFERROR(VLOOKUP(N51,data!$D$3:$G$20,4,FALSE),"")</f>
        <v>神奈川</v>
      </c>
      <c r="S51" s="261"/>
      <c r="T51" s="100"/>
      <c r="U51" s="232"/>
      <c r="V51" s="130"/>
    </row>
    <row r="52" spans="1:22" s="17" customFormat="1" ht="13.5" customHeight="1" x14ac:dyDescent="0.15">
      <c r="G52" s="20"/>
      <c r="H52" s="101"/>
      <c r="I52" s="20"/>
      <c r="J52" s="101"/>
      <c r="K52" s="20"/>
      <c r="L52" s="101"/>
      <c r="M52" s="20"/>
      <c r="N52" s="239"/>
      <c r="O52" s="229"/>
      <c r="P52" s="231"/>
      <c r="Q52" s="251"/>
      <c r="R52" s="253"/>
      <c r="S52" s="90" t="s">
        <v>349</v>
      </c>
      <c r="T52" s="100"/>
      <c r="U52" s="232"/>
      <c r="V52" s="130"/>
    </row>
    <row r="53" spans="1:22" s="17" customFormat="1" ht="13.5" customHeight="1" thickBot="1" x14ac:dyDescent="0.2">
      <c r="G53" s="20"/>
      <c r="H53" s="101"/>
      <c r="I53" s="20"/>
      <c r="J53" s="101"/>
      <c r="K53" s="20"/>
      <c r="L53" s="101"/>
      <c r="M53" s="20"/>
      <c r="N53" s="20"/>
      <c r="O53" s="3"/>
      <c r="P53" s="50"/>
      <c r="Q53" s="50"/>
      <c r="R53" s="50"/>
      <c r="S53" s="3"/>
      <c r="T53" s="100"/>
      <c r="U53" s="232"/>
      <c r="V53" s="114">
        <v>4</v>
      </c>
    </row>
    <row r="54" spans="1:22" s="17" customFormat="1" ht="13.5" customHeight="1" x14ac:dyDescent="0.15">
      <c r="A54" s="20"/>
      <c r="G54" s="20"/>
      <c r="H54" s="101"/>
      <c r="I54" s="20"/>
      <c r="J54" s="101"/>
      <c r="K54" s="20"/>
      <c r="L54" s="101"/>
      <c r="M54" s="20"/>
      <c r="N54" s="20"/>
      <c r="O54" s="3"/>
      <c r="P54" s="50"/>
      <c r="Q54" s="50"/>
      <c r="R54" s="50"/>
      <c r="S54" s="3"/>
      <c r="T54" s="100"/>
      <c r="U54" s="233"/>
      <c r="V54" s="115">
        <v>1</v>
      </c>
    </row>
    <row r="55" spans="1:22" s="17" customFormat="1" ht="13.5" customHeight="1" thickBot="1" x14ac:dyDescent="0.2">
      <c r="A55" s="20"/>
      <c r="G55" s="20"/>
      <c r="H55" s="101"/>
      <c r="I55" s="20"/>
      <c r="J55" s="101"/>
      <c r="K55" s="20"/>
      <c r="L55" s="101"/>
      <c r="M55" s="20"/>
      <c r="N55" s="239" t="s">
        <v>350</v>
      </c>
      <c r="O55" s="228" t="s">
        <v>20</v>
      </c>
      <c r="P55" s="230" t="str">
        <f>IFERROR(VLOOKUP(N55,data!$D$3:$G$20,2,FALSE),"")</f>
        <v>大賀　友弘</v>
      </c>
      <c r="Q55" s="250" t="str">
        <f>IFERROR(VLOOKUP(N55,data!$D$3:$G$20,3,FALSE),"")</f>
        <v>前橋工業</v>
      </c>
      <c r="R55" s="252" t="str">
        <f>IFERROR(VLOOKUP(N55,data!$D$3:$G$20,4,FALSE),"")</f>
        <v>群馬</v>
      </c>
      <c r="S55" s="126" t="s">
        <v>349</v>
      </c>
      <c r="T55" s="100"/>
      <c r="U55" s="233"/>
      <c r="V55" s="9"/>
    </row>
    <row r="56" spans="1:22" s="17" customFormat="1" ht="13.5" customHeight="1" x14ac:dyDescent="0.15">
      <c r="A56" s="20"/>
      <c r="G56" s="20"/>
      <c r="H56" s="101"/>
      <c r="I56" s="20"/>
      <c r="J56" s="101"/>
      <c r="K56" s="20"/>
      <c r="L56" s="101"/>
      <c r="M56" s="20"/>
      <c r="N56" s="239"/>
      <c r="O56" s="229"/>
      <c r="P56" s="231"/>
      <c r="Q56" s="251"/>
      <c r="R56" s="253"/>
      <c r="S56" s="235" t="s">
        <v>29</v>
      </c>
      <c r="T56" s="111"/>
      <c r="U56" s="234"/>
      <c r="V56" s="3"/>
    </row>
    <row r="57" spans="1:22" s="17" customFormat="1" ht="13.5" customHeight="1" thickBot="1" x14ac:dyDescent="0.2">
      <c r="A57" s="20"/>
      <c r="G57" s="20"/>
      <c r="H57" s="101"/>
      <c r="I57" s="20"/>
      <c r="J57" s="101"/>
      <c r="K57" s="20"/>
      <c r="L57" s="101"/>
      <c r="M57" s="20"/>
      <c r="N57" s="20"/>
      <c r="O57" s="20"/>
      <c r="P57" s="50"/>
      <c r="Q57" s="50"/>
      <c r="R57" s="50"/>
      <c r="S57" s="236"/>
      <c r="T57" s="108">
        <v>1</v>
      </c>
      <c r="U57" s="234"/>
      <c r="V57" s="3"/>
    </row>
    <row r="58" spans="1:22" s="17" customFormat="1" ht="13.5" customHeight="1" x14ac:dyDescent="0.15">
      <c r="A58" s="20"/>
      <c r="G58" s="19"/>
      <c r="H58" s="101"/>
      <c r="I58" s="20"/>
      <c r="J58" s="101"/>
      <c r="K58" s="20"/>
      <c r="L58" s="101"/>
      <c r="M58" s="20"/>
      <c r="N58" s="20"/>
      <c r="O58" s="20"/>
      <c r="P58" s="50"/>
      <c r="Q58" s="50"/>
      <c r="R58" s="50"/>
      <c r="S58" s="237"/>
      <c r="T58" s="104">
        <v>4</v>
      </c>
      <c r="U58" s="123" t="s">
        <v>357</v>
      </c>
      <c r="V58" s="3"/>
    </row>
    <row r="59" spans="1:22" ht="13.5" customHeight="1" thickBot="1" x14ac:dyDescent="0.2">
      <c r="N59" s="239"/>
      <c r="O59" s="228" t="s">
        <v>130</v>
      </c>
      <c r="P59" s="244" t="s">
        <v>135</v>
      </c>
      <c r="Q59" s="246" t="s">
        <v>136</v>
      </c>
      <c r="R59" s="248" t="s">
        <v>115</v>
      </c>
      <c r="S59" s="238"/>
      <c r="T59" s="104"/>
      <c r="U59" s="75"/>
    </row>
    <row r="60" spans="1:22" ht="13.5" customHeight="1" x14ac:dyDescent="0.15">
      <c r="N60" s="239"/>
      <c r="O60" s="229"/>
      <c r="P60" s="245"/>
      <c r="Q60" s="247"/>
      <c r="R60" s="249"/>
      <c r="S60" s="90" t="s">
        <v>356</v>
      </c>
      <c r="U60" s="75"/>
    </row>
  </sheetData>
  <mergeCells count="194">
    <mergeCell ref="N47:N48"/>
    <mergeCell ref="N55:N56"/>
    <mergeCell ref="N59:N60"/>
    <mergeCell ref="N6:N7"/>
    <mergeCell ref="N10:N11"/>
    <mergeCell ref="N14:N15"/>
    <mergeCell ref="N18:N19"/>
    <mergeCell ref="N26:N27"/>
    <mergeCell ref="N30:N31"/>
    <mergeCell ref="A1:L2"/>
    <mergeCell ref="A24:C25"/>
    <mergeCell ref="A44:B45"/>
    <mergeCell ref="B33:B34"/>
    <mergeCell ref="C33:C34"/>
    <mergeCell ref="D33:D34"/>
    <mergeCell ref="E33:E34"/>
    <mergeCell ref="B35:B36"/>
    <mergeCell ref="C35:C36"/>
    <mergeCell ref="D41:D42"/>
    <mergeCell ref="F41:F42"/>
    <mergeCell ref="D35:D36"/>
    <mergeCell ref="E35:E36"/>
    <mergeCell ref="B37:B38"/>
    <mergeCell ref="C37:C38"/>
    <mergeCell ref="D37:D38"/>
    <mergeCell ref="B31:B32"/>
    <mergeCell ref="C31:C32"/>
    <mergeCell ref="D31:D32"/>
    <mergeCell ref="E31:E32"/>
    <mergeCell ref="F39:F40"/>
    <mergeCell ref="E37:E38"/>
    <mergeCell ref="F31:F32"/>
    <mergeCell ref="F37:F38"/>
    <mergeCell ref="F21:F22"/>
    <mergeCell ref="B19:B20"/>
    <mergeCell ref="E13:E14"/>
    <mergeCell ref="F13:F14"/>
    <mergeCell ref="F15:F16"/>
    <mergeCell ref="F17:F18"/>
    <mergeCell ref="D15:D16"/>
    <mergeCell ref="C47:C48"/>
    <mergeCell ref="D47:D48"/>
    <mergeCell ref="E47:E48"/>
    <mergeCell ref="B39:B40"/>
    <mergeCell ref="C39:C40"/>
    <mergeCell ref="D39:D40"/>
    <mergeCell ref="E39:E40"/>
    <mergeCell ref="B41:B42"/>
    <mergeCell ref="C41:C42"/>
    <mergeCell ref="B47:B48"/>
    <mergeCell ref="E41:E42"/>
    <mergeCell ref="E19:E20"/>
    <mergeCell ref="E15:E16"/>
    <mergeCell ref="F19:F20"/>
    <mergeCell ref="F7:F8"/>
    <mergeCell ref="A4:C5"/>
    <mergeCell ref="B11:B12"/>
    <mergeCell ref="C11:C12"/>
    <mergeCell ref="D11:D12"/>
    <mergeCell ref="A11:A12"/>
    <mergeCell ref="E7:E8"/>
    <mergeCell ref="C7:C8"/>
    <mergeCell ref="D7:D8"/>
    <mergeCell ref="B7:B8"/>
    <mergeCell ref="A7:A8"/>
    <mergeCell ref="A9:A10"/>
    <mergeCell ref="D9:D10"/>
    <mergeCell ref="E9:E10"/>
    <mergeCell ref="B9:B10"/>
    <mergeCell ref="C9:C10"/>
    <mergeCell ref="E11:E12"/>
    <mergeCell ref="F11:F12"/>
    <mergeCell ref="F9:F10"/>
    <mergeCell ref="A13:A14"/>
    <mergeCell ref="B15:B16"/>
    <mergeCell ref="A15:A16"/>
    <mergeCell ref="A27:A28"/>
    <mergeCell ref="A29:A30"/>
    <mergeCell ref="A31:A32"/>
    <mergeCell ref="C19:C20"/>
    <mergeCell ref="D19:D20"/>
    <mergeCell ref="A19:A20"/>
    <mergeCell ref="B21:B22"/>
    <mergeCell ref="C21:C22"/>
    <mergeCell ref="D21:D22"/>
    <mergeCell ref="C15:C16"/>
    <mergeCell ref="B13:B14"/>
    <mergeCell ref="C13:C14"/>
    <mergeCell ref="D13:D14"/>
    <mergeCell ref="B17:B18"/>
    <mergeCell ref="C17:C18"/>
    <mergeCell ref="D17:D18"/>
    <mergeCell ref="S35:S38"/>
    <mergeCell ref="Q51:Q52"/>
    <mergeCell ref="R51:R52"/>
    <mergeCell ref="A39:A40"/>
    <mergeCell ref="A41:A42"/>
    <mergeCell ref="A17:A18"/>
    <mergeCell ref="A35:A36"/>
    <mergeCell ref="A37:A38"/>
    <mergeCell ref="E17:E18"/>
    <mergeCell ref="F35:F36"/>
    <mergeCell ref="F33:F34"/>
    <mergeCell ref="F27:F28"/>
    <mergeCell ref="B29:B30"/>
    <mergeCell ref="C29:C30"/>
    <mergeCell ref="D29:D30"/>
    <mergeCell ref="E29:E30"/>
    <mergeCell ref="F29:F30"/>
    <mergeCell ref="B27:B28"/>
    <mergeCell ref="C27:C28"/>
    <mergeCell ref="D27:D28"/>
    <mergeCell ref="E27:E28"/>
    <mergeCell ref="A21:A22"/>
    <mergeCell ref="A33:A34"/>
    <mergeCell ref="E21:E22"/>
    <mergeCell ref="G32:G33"/>
    <mergeCell ref="G36:G37"/>
    <mergeCell ref="I37:I40"/>
    <mergeCell ref="G40:G41"/>
    <mergeCell ref="O34:O35"/>
    <mergeCell ref="O10:O11"/>
    <mergeCell ref="N34:N35"/>
    <mergeCell ref="N38:N39"/>
    <mergeCell ref="G8:G9"/>
    <mergeCell ref="I9:I12"/>
    <mergeCell ref="K11:K18"/>
    <mergeCell ref="G12:G13"/>
    <mergeCell ref="G16:G17"/>
    <mergeCell ref="I17:I20"/>
    <mergeCell ref="G20:G21"/>
    <mergeCell ref="G28:G29"/>
    <mergeCell ref="I29:I32"/>
    <mergeCell ref="K31:K38"/>
    <mergeCell ref="O38:O39"/>
    <mergeCell ref="O1:U2"/>
    <mergeCell ref="O30:O31"/>
    <mergeCell ref="O26:O27"/>
    <mergeCell ref="O6:O7"/>
    <mergeCell ref="O18:O19"/>
    <mergeCell ref="O24:R25"/>
    <mergeCell ref="P26:P27"/>
    <mergeCell ref="P6:P7"/>
    <mergeCell ref="Q26:Q27"/>
    <mergeCell ref="O14:O15"/>
    <mergeCell ref="O4:R5"/>
    <mergeCell ref="R26:R27"/>
    <mergeCell ref="P30:P31"/>
    <mergeCell ref="Q30:Q31"/>
    <mergeCell ref="R30:R31"/>
    <mergeCell ref="Q6:Q7"/>
    <mergeCell ref="R6:R7"/>
    <mergeCell ref="S7:S10"/>
    <mergeCell ref="S27:S30"/>
    <mergeCell ref="P10:P11"/>
    <mergeCell ref="Q10:Q11"/>
    <mergeCell ref="R10:R11"/>
    <mergeCell ref="R14:R15"/>
    <mergeCell ref="S15:S18"/>
    <mergeCell ref="P18:P19"/>
    <mergeCell ref="Q18:Q19"/>
    <mergeCell ref="R18:R19"/>
    <mergeCell ref="P59:P60"/>
    <mergeCell ref="P14:P15"/>
    <mergeCell ref="Q14:Q15"/>
    <mergeCell ref="Q59:Q60"/>
    <mergeCell ref="R59:R60"/>
    <mergeCell ref="P55:P56"/>
    <mergeCell ref="Q55:Q56"/>
    <mergeCell ref="R55:R56"/>
    <mergeCell ref="O44:U45"/>
    <mergeCell ref="U46:U47"/>
    <mergeCell ref="P47:P48"/>
    <mergeCell ref="Q47:Q48"/>
    <mergeCell ref="R47:R48"/>
    <mergeCell ref="S48:S51"/>
    <mergeCell ref="P34:P35"/>
    <mergeCell ref="O47:O48"/>
    <mergeCell ref="P38:P39"/>
    <mergeCell ref="Q38:Q39"/>
    <mergeCell ref="R38:R39"/>
    <mergeCell ref="Q34:Q35"/>
    <mergeCell ref="R34:R35"/>
    <mergeCell ref="B49:B50"/>
    <mergeCell ref="C49:C50"/>
    <mergeCell ref="D49:D50"/>
    <mergeCell ref="E49:E50"/>
    <mergeCell ref="O51:O52"/>
    <mergeCell ref="P51:P52"/>
    <mergeCell ref="O55:O56"/>
    <mergeCell ref="O59:O60"/>
    <mergeCell ref="U50:U57"/>
    <mergeCell ref="S56:S59"/>
    <mergeCell ref="N51:N52"/>
  </mergeCells>
  <phoneticPr fontId="2"/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77"/>
  <sheetViews>
    <sheetView zoomScale="90" zoomScaleNormal="90" zoomScaleSheetLayoutView="100" workbookViewId="0">
      <selection activeCell="C76" sqref="C76"/>
    </sheetView>
  </sheetViews>
  <sheetFormatPr defaultColWidth="9.140625" defaultRowHeight="12" x14ac:dyDescent="0.15"/>
  <cols>
    <col min="1" max="1" width="5.42578125" style="3" customWidth="1"/>
    <col min="2" max="2" width="6.7109375" style="3" customWidth="1"/>
    <col min="3" max="3" width="16.85546875" style="4" customWidth="1"/>
    <col min="4" max="4" width="19.140625" style="4" bestFit="1" customWidth="1"/>
    <col min="5" max="5" width="8.7109375" style="4" customWidth="1"/>
    <col min="6" max="6" width="2.85546875" style="3" bestFit="1" customWidth="1"/>
    <col min="7" max="7" width="10.28515625" style="3" customWidth="1"/>
    <col min="8" max="8" width="2.140625" style="99" customWidth="1"/>
    <col min="9" max="9" width="8.140625" style="3" customWidth="1"/>
    <col min="10" max="10" width="2.140625" style="99" customWidth="1"/>
    <col min="11" max="11" width="8.140625" style="3" customWidth="1"/>
    <col min="12" max="12" width="10.28515625" style="99" customWidth="1"/>
    <col min="13" max="13" width="10.28515625" style="3" customWidth="1"/>
    <col min="14" max="14" width="3.28515625" style="3" customWidth="1"/>
    <col min="15" max="15" width="6.7109375" style="3" customWidth="1"/>
    <col min="16" max="16" width="16.85546875" style="3" customWidth="1"/>
    <col min="17" max="17" width="19.140625" style="3" customWidth="1"/>
    <col min="18" max="18" width="8.7109375" style="3" customWidth="1"/>
    <col min="19" max="19" width="10.28515625" style="3" customWidth="1"/>
    <col min="20" max="20" width="2.140625" style="99" customWidth="1"/>
    <col min="21" max="21" width="8.140625" style="3" customWidth="1"/>
    <col min="22" max="22" width="2.5703125" style="99" customWidth="1"/>
    <col min="23" max="23" width="8.140625" style="3" customWidth="1"/>
    <col min="24" max="24" width="10.28515625" style="3" customWidth="1"/>
    <col min="25" max="16384" width="9.140625" style="3"/>
  </cols>
  <sheetData>
    <row r="1" spans="1:23" ht="13.5" customHeight="1" x14ac:dyDescent="0.15">
      <c r="A1" s="254" t="s">
        <v>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"/>
      <c r="N1" s="32"/>
      <c r="O1" s="254" t="s">
        <v>22</v>
      </c>
      <c r="P1" s="254"/>
      <c r="Q1" s="254"/>
      <c r="R1" s="254"/>
      <c r="S1" s="254"/>
      <c r="T1" s="254"/>
      <c r="U1" s="254"/>
      <c r="V1" s="254"/>
      <c r="W1" s="1"/>
    </row>
    <row r="2" spans="1:23" ht="13.5" customHeight="1" x14ac:dyDescent="0.15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"/>
      <c r="N2" s="32"/>
      <c r="O2" s="254"/>
      <c r="P2" s="254"/>
      <c r="Q2" s="254"/>
      <c r="R2" s="254"/>
      <c r="S2" s="254"/>
      <c r="T2" s="254"/>
      <c r="U2" s="254"/>
      <c r="V2" s="254"/>
      <c r="W2" s="1"/>
    </row>
    <row r="3" spans="1:23" ht="13.5" customHeight="1" x14ac:dyDescent="0.15"/>
    <row r="4" spans="1:23" ht="13.5" customHeight="1" x14ac:dyDescent="0.15">
      <c r="A4" s="265" t="s">
        <v>125</v>
      </c>
      <c r="B4" s="265"/>
      <c r="C4" s="265"/>
      <c r="O4" s="265" t="s">
        <v>127</v>
      </c>
      <c r="P4" s="265"/>
      <c r="Q4" s="265"/>
      <c r="R4" s="265"/>
    </row>
    <row r="5" spans="1:23" ht="13.5" customHeight="1" x14ac:dyDescent="0.15">
      <c r="A5" s="265"/>
      <c r="B5" s="265"/>
      <c r="C5" s="265"/>
      <c r="O5" s="266"/>
      <c r="P5" s="266"/>
      <c r="Q5" s="266"/>
      <c r="R5" s="266"/>
      <c r="S5" s="64" t="s">
        <v>56</v>
      </c>
      <c r="T5" s="101"/>
      <c r="U5" s="81"/>
    </row>
    <row r="6" spans="1:23" ht="13.5" customHeight="1" thickBot="1" x14ac:dyDescent="0.2">
      <c r="A6" s="5"/>
      <c r="B6" s="58" t="s">
        <v>296</v>
      </c>
      <c r="C6" s="6" t="s">
        <v>0</v>
      </c>
      <c r="D6" s="7" t="s">
        <v>1</v>
      </c>
      <c r="E6" s="8" t="s">
        <v>2</v>
      </c>
      <c r="F6" s="71"/>
      <c r="G6" s="64" t="s">
        <v>52</v>
      </c>
      <c r="H6" s="100"/>
      <c r="I6" s="65" t="s">
        <v>53</v>
      </c>
      <c r="J6" s="100"/>
      <c r="K6" s="65" t="s">
        <v>54</v>
      </c>
      <c r="N6" s="239" t="s">
        <v>331</v>
      </c>
      <c r="O6" s="263">
        <v>1</v>
      </c>
      <c r="P6" s="240" t="str">
        <f>IFERROR(VLOOKUP($N6,data!$L$3:$O$21,2,FALSE),"")</f>
        <v>江尻　　光</v>
      </c>
      <c r="Q6" s="240" t="str">
        <f>IFERROR(VLOOKUP($N6,data!$L$3:$O$21,3,FALSE),"")</f>
        <v>横浜創学館</v>
      </c>
      <c r="R6" s="242" t="str">
        <f>IFERROR(VLOOKUP($N6,data!$L$3:$O$21,4,FALSE),"")</f>
        <v>神奈川</v>
      </c>
      <c r="S6" s="96" t="s">
        <v>346</v>
      </c>
      <c r="T6" s="101"/>
      <c r="U6" s="81"/>
    </row>
    <row r="7" spans="1:23" ht="13.5" customHeight="1" thickBot="1" x14ac:dyDescent="0.2">
      <c r="A7" s="278"/>
      <c r="B7" s="283">
        <v>1</v>
      </c>
      <c r="C7" s="313" t="s">
        <v>191</v>
      </c>
      <c r="D7" s="304" t="s">
        <v>192</v>
      </c>
      <c r="E7" s="311" t="s">
        <v>185</v>
      </c>
      <c r="F7" s="281">
        <v>1</v>
      </c>
      <c r="G7" s="90" t="s">
        <v>345</v>
      </c>
      <c r="H7" s="100"/>
      <c r="J7" s="100"/>
      <c r="N7" s="278"/>
      <c r="O7" s="264"/>
      <c r="P7" s="241"/>
      <c r="Q7" s="241"/>
      <c r="R7" s="243"/>
      <c r="S7" s="267" t="s">
        <v>32</v>
      </c>
      <c r="T7" s="114"/>
    </row>
    <row r="8" spans="1:23" ht="13.5" customHeight="1" thickBot="1" x14ac:dyDescent="0.2">
      <c r="A8" s="278"/>
      <c r="B8" s="264"/>
      <c r="C8" s="313"/>
      <c r="D8" s="304"/>
      <c r="E8" s="312"/>
      <c r="F8" s="281"/>
      <c r="G8" s="273" t="s">
        <v>28</v>
      </c>
      <c r="H8" s="104">
        <v>5</v>
      </c>
      <c r="I8" s="90" t="s">
        <v>346</v>
      </c>
      <c r="J8" s="100"/>
      <c r="S8" s="259"/>
      <c r="T8" s="114">
        <v>3</v>
      </c>
      <c r="U8" s="116"/>
    </row>
    <row r="9" spans="1:23" ht="13.5" customHeight="1" thickBot="1" x14ac:dyDescent="0.2">
      <c r="A9" s="278"/>
      <c r="B9" s="283">
        <v>2</v>
      </c>
      <c r="C9" s="222" t="s">
        <v>193</v>
      </c>
      <c r="D9" s="224" t="s">
        <v>194</v>
      </c>
      <c r="E9" s="311" t="s">
        <v>183</v>
      </c>
      <c r="F9" s="281">
        <v>2</v>
      </c>
      <c r="G9" s="271"/>
      <c r="H9" s="105">
        <v>0</v>
      </c>
      <c r="I9" s="272" t="s">
        <v>34</v>
      </c>
      <c r="J9" s="100"/>
      <c r="S9" s="260"/>
      <c r="T9" s="115">
        <v>2</v>
      </c>
      <c r="U9" s="92"/>
    </row>
    <row r="10" spans="1:23" ht="13.5" customHeight="1" thickBot="1" x14ac:dyDescent="0.2">
      <c r="A10" s="278"/>
      <c r="B10" s="264"/>
      <c r="C10" s="223"/>
      <c r="D10" s="225"/>
      <c r="E10" s="312"/>
      <c r="F10" s="281"/>
      <c r="G10" s="90" t="s">
        <v>345</v>
      </c>
      <c r="H10" s="100"/>
      <c r="I10" s="233"/>
      <c r="J10" s="108">
        <v>2</v>
      </c>
      <c r="K10" s="90" t="s">
        <v>349</v>
      </c>
      <c r="N10" s="239" t="s">
        <v>341</v>
      </c>
      <c r="O10" s="263">
        <v>2</v>
      </c>
      <c r="P10" s="240" t="str">
        <f>IFERROR(VLOOKUP($N10,data!$L$3:$O$21,2,FALSE),"")</f>
        <v>五味　優香</v>
      </c>
      <c r="Q10" s="240" t="str">
        <f>IFERROR(VLOOKUP($N10,data!$L$3:$O$21,3,FALSE),"")</f>
        <v>山梨学院</v>
      </c>
      <c r="R10" s="242" t="str">
        <f>IFERROR(VLOOKUP($N10,data!$L$3:$O$21,4,FALSE),"")</f>
        <v>山梨</v>
      </c>
      <c r="S10" s="261"/>
      <c r="T10" s="101"/>
      <c r="U10" s="25"/>
    </row>
    <row r="11" spans="1:23" ht="13.5" customHeight="1" thickBot="1" x14ac:dyDescent="0.2">
      <c r="A11" s="278"/>
      <c r="B11" s="283">
        <v>3</v>
      </c>
      <c r="C11" s="222" t="s">
        <v>195</v>
      </c>
      <c r="D11" s="224" t="s">
        <v>196</v>
      </c>
      <c r="E11" s="311" t="s">
        <v>184</v>
      </c>
      <c r="F11" s="281">
        <v>3</v>
      </c>
      <c r="G11" s="90" t="s">
        <v>340</v>
      </c>
      <c r="H11" s="100"/>
      <c r="I11" s="232"/>
      <c r="J11" s="104">
        <v>3</v>
      </c>
      <c r="K11" s="274" t="s">
        <v>36</v>
      </c>
      <c r="L11" s="114"/>
      <c r="N11" s="278"/>
      <c r="O11" s="264"/>
      <c r="P11" s="241"/>
      <c r="Q11" s="241"/>
      <c r="R11" s="243"/>
      <c r="S11" s="90" t="s">
        <v>347</v>
      </c>
      <c r="T11" s="101"/>
      <c r="U11" s="25"/>
    </row>
    <row r="12" spans="1:23" ht="13.5" customHeight="1" thickBot="1" x14ac:dyDescent="0.2">
      <c r="A12" s="278"/>
      <c r="B12" s="264"/>
      <c r="C12" s="223"/>
      <c r="D12" s="225"/>
      <c r="E12" s="312"/>
      <c r="F12" s="281"/>
      <c r="G12" s="273" t="s">
        <v>29</v>
      </c>
      <c r="H12" s="104">
        <v>3</v>
      </c>
      <c r="I12" s="232"/>
      <c r="J12" s="104"/>
      <c r="K12" s="276"/>
      <c r="L12" s="114"/>
      <c r="T12" s="101"/>
      <c r="U12" s="25"/>
      <c r="V12" s="101"/>
      <c r="W12" s="9"/>
    </row>
    <row r="13" spans="1:23" ht="13.5" customHeight="1" thickBot="1" x14ac:dyDescent="0.2">
      <c r="A13" s="278"/>
      <c r="B13" s="283">
        <v>4</v>
      </c>
      <c r="C13" s="222" t="s">
        <v>197</v>
      </c>
      <c r="D13" s="224" t="s">
        <v>198</v>
      </c>
      <c r="E13" s="311" t="s">
        <v>186</v>
      </c>
      <c r="F13" s="281">
        <v>4</v>
      </c>
      <c r="G13" s="271"/>
      <c r="H13" s="105">
        <v>2</v>
      </c>
      <c r="I13" s="123" t="s">
        <v>348</v>
      </c>
      <c r="J13" s="100"/>
      <c r="K13" s="276"/>
      <c r="L13" s="114"/>
      <c r="T13" s="101"/>
      <c r="U13" s="25"/>
      <c r="V13" s="101"/>
      <c r="W13" s="9"/>
    </row>
    <row r="14" spans="1:23" ht="13.5" customHeight="1" thickBot="1" x14ac:dyDescent="0.2">
      <c r="A14" s="278"/>
      <c r="B14" s="264"/>
      <c r="C14" s="223"/>
      <c r="D14" s="225"/>
      <c r="E14" s="312"/>
      <c r="F14" s="281"/>
      <c r="G14" s="90" t="s">
        <v>339</v>
      </c>
      <c r="H14" s="100"/>
      <c r="J14" s="100"/>
      <c r="K14" s="276"/>
      <c r="L14" s="121">
        <v>3</v>
      </c>
      <c r="M14" s="9"/>
      <c r="N14" s="239" t="s">
        <v>342</v>
      </c>
      <c r="O14" s="263">
        <v>3</v>
      </c>
      <c r="P14" s="240" t="str">
        <f>IFERROR(VLOOKUP($N14,data!$L$3:$O$21,2,FALSE),"")</f>
        <v>軍司　佳歩</v>
      </c>
      <c r="Q14" s="240" t="str">
        <f>IFERROR(VLOOKUP($N14,data!$L$3:$O$21,3,FALSE),"")</f>
        <v>日本大学鶴ヶ丘</v>
      </c>
      <c r="R14" s="242" t="str">
        <f>IFERROR(VLOOKUP($N14,data!$L$3:$O$21,4,FALSE),"")</f>
        <v>東京</v>
      </c>
      <c r="S14" s="90" t="s">
        <v>347</v>
      </c>
      <c r="T14" s="101"/>
      <c r="U14" s="25"/>
    </row>
    <row r="15" spans="1:23" ht="13.5" customHeight="1" thickBot="1" x14ac:dyDescent="0.2">
      <c r="A15" s="278"/>
      <c r="B15" s="283">
        <v>5</v>
      </c>
      <c r="C15" s="313" t="s">
        <v>199</v>
      </c>
      <c r="D15" s="304" t="s">
        <v>200</v>
      </c>
      <c r="E15" s="311" t="s">
        <v>185</v>
      </c>
      <c r="F15" s="281">
        <v>5</v>
      </c>
      <c r="G15" s="90" t="s">
        <v>339</v>
      </c>
      <c r="H15" s="100"/>
      <c r="J15" s="100"/>
      <c r="K15" s="277"/>
      <c r="L15" s="101">
        <v>2</v>
      </c>
      <c r="M15" s="9"/>
      <c r="N15" s="278"/>
      <c r="O15" s="264"/>
      <c r="P15" s="241"/>
      <c r="Q15" s="241"/>
      <c r="R15" s="243"/>
      <c r="S15" s="235" t="s">
        <v>33</v>
      </c>
      <c r="T15" s="101"/>
      <c r="U15" s="25"/>
    </row>
    <row r="16" spans="1:23" ht="13.5" customHeight="1" thickBot="1" x14ac:dyDescent="0.2">
      <c r="A16" s="278"/>
      <c r="B16" s="264"/>
      <c r="C16" s="313"/>
      <c r="D16" s="304"/>
      <c r="E16" s="312"/>
      <c r="F16" s="281"/>
      <c r="G16" s="268" t="s">
        <v>30</v>
      </c>
      <c r="H16" s="100">
        <v>0</v>
      </c>
      <c r="I16" s="122" t="s">
        <v>348</v>
      </c>
      <c r="J16" s="100"/>
      <c r="K16" s="277"/>
      <c r="S16" s="260"/>
      <c r="T16" s="118">
        <v>0</v>
      </c>
      <c r="U16" s="92"/>
    </row>
    <row r="17" spans="1:23" ht="13.5" customHeight="1" thickBot="1" x14ac:dyDescent="0.2">
      <c r="A17" s="278"/>
      <c r="B17" s="283">
        <v>6</v>
      </c>
      <c r="C17" s="222" t="s">
        <v>201</v>
      </c>
      <c r="D17" s="224" t="s">
        <v>202</v>
      </c>
      <c r="E17" s="311" t="s">
        <v>186</v>
      </c>
      <c r="F17" s="281">
        <v>6</v>
      </c>
      <c r="G17" s="269"/>
      <c r="H17" s="107">
        <v>5</v>
      </c>
      <c r="I17" s="267" t="s">
        <v>163</v>
      </c>
      <c r="J17" s="104"/>
      <c r="K17" s="277"/>
      <c r="S17" s="259"/>
      <c r="T17" s="119">
        <v>5</v>
      </c>
      <c r="U17" s="120"/>
    </row>
    <row r="18" spans="1:23" ht="13.5" customHeight="1" thickBot="1" x14ac:dyDescent="0.2">
      <c r="A18" s="278"/>
      <c r="B18" s="264"/>
      <c r="C18" s="223"/>
      <c r="D18" s="225"/>
      <c r="E18" s="312"/>
      <c r="F18" s="281"/>
      <c r="G18" s="106" t="s">
        <v>340</v>
      </c>
      <c r="H18" s="100"/>
      <c r="I18" s="267"/>
      <c r="J18" s="104">
        <v>4</v>
      </c>
      <c r="K18" s="277"/>
      <c r="N18" s="239" t="s">
        <v>343</v>
      </c>
      <c r="O18" s="263">
        <v>4</v>
      </c>
      <c r="P18" s="240" t="str">
        <f>IFERROR(VLOOKUP($N18,data!$L$3:$O$21,2,FALSE),"")</f>
        <v>木津　歩美</v>
      </c>
      <c r="Q18" s="240" t="str">
        <f>IFERROR(VLOOKUP($N18,data!$L$3:$O$21,3,FALSE),"")</f>
        <v>拓殖大学紅陵</v>
      </c>
      <c r="R18" s="242" t="str">
        <f>IFERROR(VLOOKUP($N18,data!$L$3:$O$21,4,FALSE),"")</f>
        <v>千葉</v>
      </c>
      <c r="S18" s="259"/>
      <c r="T18" s="114"/>
    </row>
    <row r="19" spans="1:23" ht="13.5" customHeight="1" thickBot="1" x14ac:dyDescent="0.2">
      <c r="A19" s="278"/>
      <c r="B19" s="283">
        <v>7</v>
      </c>
      <c r="C19" s="222" t="s">
        <v>203</v>
      </c>
      <c r="D19" s="224" t="s">
        <v>194</v>
      </c>
      <c r="E19" s="311" t="s">
        <v>183</v>
      </c>
      <c r="F19" s="281">
        <v>7</v>
      </c>
      <c r="G19" s="96" t="s">
        <v>345</v>
      </c>
      <c r="H19" s="100"/>
      <c r="I19" s="310"/>
      <c r="J19" s="105">
        <v>1</v>
      </c>
      <c r="K19" s="123" t="s">
        <v>349</v>
      </c>
      <c r="N19" s="278"/>
      <c r="O19" s="264"/>
      <c r="P19" s="241"/>
      <c r="Q19" s="241"/>
      <c r="R19" s="243"/>
      <c r="S19" s="106" t="s">
        <v>347</v>
      </c>
      <c r="T19" s="101"/>
    </row>
    <row r="20" spans="1:23" ht="13.5" customHeight="1" thickBot="1" x14ac:dyDescent="0.2">
      <c r="A20" s="278"/>
      <c r="B20" s="264"/>
      <c r="C20" s="223"/>
      <c r="D20" s="225"/>
      <c r="E20" s="312"/>
      <c r="F20" s="281"/>
      <c r="G20" s="270" t="s">
        <v>31</v>
      </c>
      <c r="H20" s="104">
        <v>3</v>
      </c>
      <c r="I20" s="310"/>
      <c r="J20" s="100"/>
    </row>
    <row r="21" spans="1:23" ht="13.5" customHeight="1" thickBot="1" x14ac:dyDescent="0.2">
      <c r="A21" s="278"/>
      <c r="B21" s="283">
        <v>8</v>
      </c>
      <c r="C21" s="222" t="s">
        <v>204</v>
      </c>
      <c r="D21" s="224" t="s">
        <v>205</v>
      </c>
      <c r="E21" s="311" t="s">
        <v>184</v>
      </c>
      <c r="F21" s="281">
        <v>8</v>
      </c>
      <c r="G21" s="271"/>
      <c r="H21" s="105">
        <v>2</v>
      </c>
      <c r="I21" s="123" t="s">
        <v>352</v>
      </c>
      <c r="J21" s="100"/>
    </row>
    <row r="22" spans="1:23" ht="13.5" customHeight="1" x14ac:dyDescent="0.15">
      <c r="A22" s="278"/>
      <c r="B22" s="264"/>
      <c r="C22" s="223"/>
      <c r="D22" s="225"/>
      <c r="E22" s="312"/>
      <c r="F22" s="281"/>
      <c r="G22" s="90" t="s">
        <v>339</v>
      </c>
      <c r="H22" s="100"/>
      <c r="J22" s="100"/>
    </row>
    <row r="23" spans="1:23" ht="13.5" customHeight="1" x14ac:dyDescent="0.15">
      <c r="A23" s="5"/>
      <c r="B23" s="10"/>
      <c r="C23" s="11"/>
      <c r="D23" s="11"/>
      <c r="E23" s="11"/>
      <c r="F23" s="5"/>
      <c r="H23" s="101"/>
      <c r="J23" s="101"/>
    </row>
    <row r="24" spans="1:23" ht="13.5" customHeight="1" x14ac:dyDescent="0.15">
      <c r="A24" s="265" t="s">
        <v>126</v>
      </c>
      <c r="B24" s="265"/>
      <c r="C24" s="265"/>
      <c r="O24" s="265" t="s">
        <v>128</v>
      </c>
      <c r="P24" s="265"/>
      <c r="Q24" s="265"/>
      <c r="R24" s="265"/>
    </row>
    <row r="25" spans="1:23" ht="13.5" customHeight="1" x14ac:dyDescent="0.15">
      <c r="A25" s="265"/>
      <c r="B25" s="265"/>
      <c r="C25" s="265"/>
      <c r="O25" s="266"/>
      <c r="P25" s="266"/>
      <c r="Q25" s="266"/>
      <c r="R25" s="266"/>
      <c r="S25" s="64" t="s">
        <v>56</v>
      </c>
      <c r="T25" s="101"/>
      <c r="U25" s="81"/>
    </row>
    <row r="26" spans="1:23" ht="13.5" customHeight="1" thickBot="1" x14ac:dyDescent="0.2">
      <c r="A26" s="5"/>
      <c r="B26" s="58" t="s">
        <v>296</v>
      </c>
      <c r="C26" s="6" t="s">
        <v>0</v>
      </c>
      <c r="D26" s="7" t="s">
        <v>1</v>
      </c>
      <c r="E26" s="8" t="s">
        <v>2</v>
      </c>
      <c r="F26" s="71"/>
      <c r="G26" s="64" t="s">
        <v>52</v>
      </c>
      <c r="H26" s="100"/>
      <c r="I26" s="65" t="s">
        <v>53</v>
      </c>
      <c r="J26" s="100"/>
      <c r="K26" s="65" t="s">
        <v>54</v>
      </c>
      <c r="N26" s="239" t="s">
        <v>327</v>
      </c>
      <c r="O26" s="263">
        <v>1</v>
      </c>
      <c r="P26" s="240" t="str">
        <f>IFERROR(VLOOKUP($N26,data!$L$3:$O$21,2,FALSE),"")</f>
        <v>石川　真由</v>
      </c>
      <c r="Q26" s="240" t="str">
        <f>IFERROR(VLOOKUP($N26,data!$L$3:$O$21,3,FALSE),"")</f>
        <v>作新学院</v>
      </c>
      <c r="R26" s="242" t="str">
        <f>IFERROR(VLOOKUP($N26,data!$L$3:$O$21,4,FALSE),"")</f>
        <v>栃木</v>
      </c>
      <c r="S26" s="112" t="s">
        <v>346</v>
      </c>
      <c r="T26" s="101"/>
      <c r="U26" s="82"/>
    </row>
    <row r="27" spans="1:23" ht="13.5" customHeight="1" thickBot="1" x14ac:dyDescent="0.2">
      <c r="A27" s="278"/>
      <c r="B27" s="283">
        <v>1</v>
      </c>
      <c r="C27" s="313" t="s">
        <v>206</v>
      </c>
      <c r="D27" s="304" t="s">
        <v>207</v>
      </c>
      <c r="E27" s="311" t="s">
        <v>188</v>
      </c>
      <c r="F27" s="281">
        <v>1</v>
      </c>
      <c r="G27" s="96" t="s">
        <v>338</v>
      </c>
      <c r="H27" s="100"/>
      <c r="J27" s="100"/>
      <c r="N27" s="278"/>
      <c r="O27" s="264"/>
      <c r="P27" s="241"/>
      <c r="Q27" s="241"/>
      <c r="R27" s="243"/>
      <c r="S27" s="258" t="s">
        <v>32</v>
      </c>
      <c r="T27" s="114"/>
    </row>
    <row r="28" spans="1:23" ht="13.5" customHeight="1" thickBot="1" x14ac:dyDescent="0.2">
      <c r="A28" s="278"/>
      <c r="B28" s="264"/>
      <c r="C28" s="313"/>
      <c r="D28" s="304"/>
      <c r="E28" s="312"/>
      <c r="F28" s="281"/>
      <c r="G28" s="270" t="s">
        <v>28</v>
      </c>
      <c r="H28" s="102">
        <v>4</v>
      </c>
      <c r="I28" s="122" t="s">
        <v>347</v>
      </c>
      <c r="J28" s="100"/>
      <c r="S28" s="259"/>
      <c r="T28" s="121">
        <v>4</v>
      </c>
      <c r="W28" s="9"/>
    </row>
    <row r="29" spans="1:23" ht="13.5" customHeight="1" thickBot="1" x14ac:dyDescent="0.2">
      <c r="A29" s="278"/>
      <c r="B29" s="283">
        <v>2</v>
      </c>
      <c r="C29" s="313" t="s">
        <v>208</v>
      </c>
      <c r="D29" s="304" t="s">
        <v>209</v>
      </c>
      <c r="E29" s="311" t="s">
        <v>190</v>
      </c>
      <c r="F29" s="281">
        <v>2</v>
      </c>
      <c r="G29" s="271"/>
      <c r="H29" s="100">
        <v>1</v>
      </c>
      <c r="I29" s="274" t="s">
        <v>107</v>
      </c>
      <c r="J29" s="104"/>
      <c r="S29" s="260"/>
      <c r="T29" s="118">
        <v>1</v>
      </c>
      <c r="U29" s="120"/>
      <c r="W29" s="9"/>
    </row>
    <row r="30" spans="1:23" ht="13.5" customHeight="1" thickBot="1" x14ac:dyDescent="0.2">
      <c r="A30" s="278"/>
      <c r="B30" s="264"/>
      <c r="C30" s="313"/>
      <c r="D30" s="304"/>
      <c r="E30" s="312"/>
      <c r="F30" s="281"/>
      <c r="G30" s="90" t="s">
        <v>344</v>
      </c>
      <c r="H30" s="100"/>
      <c r="I30" s="232"/>
      <c r="J30" s="102">
        <v>4</v>
      </c>
      <c r="K30" s="122" t="s">
        <v>351</v>
      </c>
      <c r="N30" s="239" t="s">
        <v>335</v>
      </c>
      <c r="O30" s="263">
        <v>2</v>
      </c>
      <c r="P30" s="240" t="str">
        <f>IFERROR(VLOOKUP($N30,data!$L$3:$O$21,2,FALSE),"")</f>
        <v>中島　亜海</v>
      </c>
      <c r="Q30" s="240" t="str">
        <f>IFERROR(VLOOKUP($N30,data!$L$3:$O$21,3,FALSE),"")</f>
        <v>牛久栄進</v>
      </c>
      <c r="R30" s="242" t="str">
        <f>IFERROR(VLOOKUP($N30,data!$L$3:$O$21,4,FALSE),"")</f>
        <v>茨城</v>
      </c>
      <c r="S30" s="261"/>
      <c r="T30" s="101"/>
      <c r="U30" s="9"/>
      <c r="W30" s="9"/>
    </row>
    <row r="31" spans="1:23" ht="13.5" customHeight="1" thickBot="1" x14ac:dyDescent="0.2">
      <c r="A31" s="278"/>
      <c r="B31" s="283">
        <v>3</v>
      </c>
      <c r="C31" s="313" t="s">
        <v>210</v>
      </c>
      <c r="D31" s="304" t="s">
        <v>211</v>
      </c>
      <c r="E31" s="311" t="s">
        <v>189</v>
      </c>
      <c r="F31" s="281">
        <v>3</v>
      </c>
      <c r="G31" s="90" t="s">
        <v>339</v>
      </c>
      <c r="H31" s="100"/>
      <c r="I31" s="233"/>
      <c r="J31" s="111">
        <v>1</v>
      </c>
      <c r="K31" s="274" t="s">
        <v>109</v>
      </c>
      <c r="L31" s="114"/>
      <c r="N31" s="278"/>
      <c r="O31" s="264"/>
      <c r="P31" s="241"/>
      <c r="Q31" s="241"/>
      <c r="R31" s="243"/>
      <c r="S31" s="90" t="s">
        <v>348</v>
      </c>
      <c r="T31" s="101"/>
      <c r="U31" s="9"/>
      <c r="W31" s="9"/>
    </row>
    <row r="32" spans="1:23" ht="13.5" customHeight="1" thickBot="1" x14ac:dyDescent="0.2">
      <c r="A32" s="278"/>
      <c r="B32" s="264"/>
      <c r="C32" s="313"/>
      <c r="D32" s="304"/>
      <c r="E32" s="312"/>
      <c r="F32" s="281"/>
      <c r="G32" s="273" t="s">
        <v>29</v>
      </c>
      <c r="H32" s="102">
        <v>5</v>
      </c>
      <c r="I32" s="275"/>
      <c r="J32" s="100"/>
      <c r="K32" s="276"/>
      <c r="L32" s="114"/>
      <c r="T32" s="101"/>
      <c r="U32" s="9"/>
      <c r="W32" s="9"/>
    </row>
    <row r="33" spans="1:23" ht="13.5" customHeight="1" thickBot="1" x14ac:dyDescent="0.2">
      <c r="A33" s="278"/>
      <c r="B33" s="283">
        <v>4</v>
      </c>
      <c r="C33" s="316" t="s">
        <v>212</v>
      </c>
      <c r="D33" s="315" t="s">
        <v>213</v>
      </c>
      <c r="E33" s="317" t="s">
        <v>187</v>
      </c>
      <c r="F33" s="282">
        <v>4</v>
      </c>
      <c r="G33" s="271"/>
      <c r="H33" s="100">
        <v>0</v>
      </c>
      <c r="I33" s="90" t="s">
        <v>347</v>
      </c>
      <c r="J33" s="100"/>
      <c r="K33" s="276"/>
      <c r="L33" s="114"/>
      <c r="T33" s="101"/>
      <c r="U33" s="9"/>
      <c r="W33" s="9"/>
    </row>
    <row r="34" spans="1:23" ht="13.5" customHeight="1" thickBot="1" x14ac:dyDescent="0.2">
      <c r="A34" s="278"/>
      <c r="B34" s="264"/>
      <c r="C34" s="316"/>
      <c r="D34" s="315"/>
      <c r="E34" s="318"/>
      <c r="F34" s="282"/>
      <c r="G34" s="90" t="s">
        <v>340</v>
      </c>
      <c r="H34" s="100"/>
      <c r="J34" s="100"/>
      <c r="K34" s="276"/>
      <c r="L34" s="121">
        <v>3</v>
      </c>
      <c r="M34" s="9"/>
      <c r="N34" s="239" t="s">
        <v>336</v>
      </c>
      <c r="O34" s="263">
        <v>3</v>
      </c>
      <c r="P34" s="240" t="str">
        <f>IFERROR(VLOOKUP($N34,data!$L$3:$O$21,2,FALSE),"")</f>
        <v>田原　日愛</v>
      </c>
      <c r="Q34" s="240" t="str">
        <f>IFERROR(VLOOKUP($N34,data!$L$3:$O$21,3,FALSE),"")</f>
        <v>東洋大学附属牛久</v>
      </c>
      <c r="R34" s="242" t="str">
        <f>IFERROR(VLOOKUP($N34,data!$L$3:$O$21,4,FALSE),"")</f>
        <v>茨城</v>
      </c>
      <c r="S34" s="90" t="s">
        <v>347</v>
      </c>
      <c r="T34" s="101"/>
      <c r="U34" s="9"/>
      <c r="W34" s="9"/>
    </row>
    <row r="35" spans="1:23" ht="13.5" customHeight="1" thickBot="1" x14ac:dyDescent="0.2">
      <c r="A35" s="278"/>
      <c r="B35" s="283">
        <v>5</v>
      </c>
      <c r="C35" s="313" t="s">
        <v>116</v>
      </c>
      <c r="D35" s="304" t="s">
        <v>214</v>
      </c>
      <c r="E35" s="311" t="s">
        <v>188</v>
      </c>
      <c r="F35" s="281">
        <v>5</v>
      </c>
      <c r="G35" s="96" t="s">
        <v>340</v>
      </c>
      <c r="H35" s="100"/>
      <c r="J35" s="100"/>
      <c r="K35" s="277"/>
      <c r="L35" s="101">
        <v>2</v>
      </c>
      <c r="M35" s="9"/>
      <c r="N35" s="278"/>
      <c r="O35" s="264"/>
      <c r="P35" s="241"/>
      <c r="Q35" s="241"/>
      <c r="R35" s="243"/>
      <c r="S35" s="258" t="s">
        <v>38</v>
      </c>
      <c r="T35" s="114"/>
      <c r="U35" s="9"/>
      <c r="W35" s="9"/>
    </row>
    <row r="36" spans="1:23" ht="13.5" customHeight="1" thickBot="1" x14ac:dyDescent="0.2">
      <c r="A36" s="278"/>
      <c r="B36" s="264"/>
      <c r="C36" s="313"/>
      <c r="D36" s="304"/>
      <c r="E36" s="312"/>
      <c r="F36" s="281"/>
      <c r="G36" s="270" t="s">
        <v>30</v>
      </c>
      <c r="H36" s="104">
        <v>4</v>
      </c>
      <c r="I36" s="90" t="s">
        <v>348</v>
      </c>
      <c r="J36" s="100"/>
      <c r="K36" s="277"/>
      <c r="S36" s="259"/>
      <c r="T36" s="114">
        <v>3</v>
      </c>
      <c r="U36" s="9"/>
      <c r="W36" s="9"/>
    </row>
    <row r="37" spans="1:23" ht="13.5" customHeight="1" thickBot="1" x14ac:dyDescent="0.2">
      <c r="A37" s="278"/>
      <c r="B37" s="283">
        <v>6</v>
      </c>
      <c r="C37" s="313" t="s">
        <v>215</v>
      </c>
      <c r="D37" s="304" t="s">
        <v>216</v>
      </c>
      <c r="E37" s="311" t="s">
        <v>187</v>
      </c>
      <c r="F37" s="282">
        <v>6</v>
      </c>
      <c r="G37" s="271"/>
      <c r="H37" s="105">
        <v>1</v>
      </c>
      <c r="I37" s="274" t="s">
        <v>108</v>
      </c>
      <c r="J37" s="104"/>
      <c r="K37" s="277"/>
      <c r="S37" s="260"/>
      <c r="T37" s="115">
        <v>2</v>
      </c>
      <c r="U37" s="120"/>
      <c r="W37" s="9"/>
    </row>
    <row r="38" spans="1:23" ht="13.5" customHeight="1" thickBot="1" x14ac:dyDescent="0.2">
      <c r="A38" s="278"/>
      <c r="B38" s="264"/>
      <c r="C38" s="313"/>
      <c r="D38" s="304"/>
      <c r="E38" s="312"/>
      <c r="F38" s="282"/>
      <c r="G38" s="90" t="s">
        <v>339</v>
      </c>
      <c r="H38" s="100"/>
      <c r="I38" s="232"/>
      <c r="J38" s="104">
        <v>4</v>
      </c>
      <c r="K38" s="314"/>
      <c r="N38" s="239" t="s">
        <v>337</v>
      </c>
      <c r="O38" s="263">
        <v>4</v>
      </c>
      <c r="P38" s="240" t="str">
        <f>IFERROR(VLOOKUP($N38,data!$L$3:$O$21,2,FALSE),"")</f>
        <v>久保田　凪</v>
      </c>
      <c r="Q38" s="240" t="str">
        <f>IFERROR(VLOOKUP($N38,data!$L$3:$O$21,3,FALSE),"")</f>
        <v>黒磯南</v>
      </c>
      <c r="R38" s="242" t="str">
        <f>IFERROR(VLOOKUP($N38,data!$L$3:$O$21,4,FALSE),"")</f>
        <v>栃木</v>
      </c>
      <c r="S38" s="261"/>
      <c r="T38" s="101"/>
    </row>
    <row r="39" spans="1:23" ht="13.5" customHeight="1" thickBot="1" x14ac:dyDescent="0.2">
      <c r="A39" s="278"/>
      <c r="B39" s="283">
        <v>7</v>
      </c>
      <c r="C39" s="313" t="s">
        <v>217</v>
      </c>
      <c r="D39" s="304" t="s">
        <v>218</v>
      </c>
      <c r="E39" s="311" t="s">
        <v>190</v>
      </c>
      <c r="F39" s="281">
        <v>7</v>
      </c>
      <c r="G39" s="90" t="s">
        <v>339</v>
      </c>
      <c r="H39" s="100"/>
      <c r="I39" s="233"/>
      <c r="J39" s="105">
        <v>1</v>
      </c>
      <c r="K39" s="90" t="s">
        <v>349</v>
      </c>
      <c r="N39" s="278"/>
      <c r="O39" s="264"/>
      <c r="P39" s="241"/>
      <c r="Q39" s="241"/>
      <c r="R39" s="243"/>
      <c r="S39" s="90" t="s">
        <v>347</v>
      </c>
      <c r="T39" s="101"/>
    </row>
    <row r="40" spans="1:23" ht="13.5" customHeight="1" thickBot="1" x14ac:dyDescent="0.2">
      <c r="A40" s="278"/>
      <c r="B40" s="264"/>
      <c r="C40" s="313"/>
      <c r="D40" s="304"/>
      <c r="E40" s="312"/>
      <c r="F40" s="281"/>
      <c r="G40" s="268" t="s">
        <v>31</v>
      </c>
      <c r="H40" s="108">
        <v>0</v>
      </c>
      <c r="I40" s="275"/>
      <c r="J40" s="100"/>
    </row>
    <row r="41" spans="1:23" ht="13.5" customHeight="1" thickBot="1" x14ac:dyDescent="0.2">
      <c r="A41" s="278"/>
      <c r="B41" s="283">
        <v>8</v>
      </c>
      <c r="C41" s="313" t="s">
        <v>219</v>
      </c>
      <c r="D41" s="304" t="s">
        <v>211</v>
      </c>
      <c r="E41" s="311" t="s">
        <v>189</v>
      </c>
      <c r="F41" s="281">
        <v>8</v>
      </c>
      <c r="G41" s="269"/>
      <c r="H41" s="104">
        <v>5</v>
      </c>
      <c r="I41" s="90" t="s">
        <v>347</v>
      </c>
      <c r="J41" s="100"/>
    </row>
    <row r="42" spans="1:23" ht="13.5" customHeight="1" x14ac:dyDescent="0.15">
      <c r="A42" s="278"/>
      <c r="B42" s="264"/>
      <c r="C42" s="313"/>
      <c r="D42" s="304"/>
      <c r="E42" s="312"/>
      <c r="F42" s="281"/>
      <c r="G42" s="106" t="s">
        <v>339</v>
      </c>
      <c r="H42" s="100"/>
      <c r="J42" s="100"/>
    </row>
    <row r="43" spans="1:23" ht="13.5" customHeight="1" x14ac:dyDescent="0.15">
      <c r="A43" s="12"/>
      <c r="B43" s="12"/>
      <c r="C43" s="13"/>
      <c r="D43" s="13"/>
      <c r="E43" s="13"/>
      <c r="F43" s="12"/>
      <c r="G43" s="12"/>
      <c r="H43" s="103"/>
      <c r="I43" s="12"/>
      <c r="J43" s="103"/>
      <c r="K43" s="12"/>
      <c r="L43" s="103"/>
      <c r="M43" s="9"/>
    </row>
    <row r="44" spans="1:23" s="17" customFormat="1" ht="13.5" customHeight="1" x14ac:dyDescent="0.15">
      <c r="A44" s="291" t="s">
        <v>12</v>
      </c>
      <c r="B44" s="291"/>
      <c r="C44" s="18"/>
      <c r="D44" s="18"/>
      <c r="E44" s="18"/>
      <c r="H44" s="99"/>
      <c r="J44" s="99"/>
      <c r="L44" s="99"/>
      <c r="O44" s="326" t="s">
        <v>129</v>
      </c>
      <c r="P44" s="326"/>
      <c r="Q44" s="326"/>
      <c r="R44" s="326"/>
      <c r="S44" s="326"/>
      <c r="T44" s="326"/>
      <c r="U44" s="326"/>
      <c r="V44" s="326"/>
    </row>
    <row r="45" spans="1:23" s="17" customFormat="1" ht="13.5" customHeight="1" x14ac:dyDescent="0.15">
      <c r="A45" s="291"/>
      <c r="B45" s="291"/>
      <c r="C45" s="24"/>
      <c r="D45" s="24"/>
      <c r="E45" s="24"/>
      <c r="F45" s="20"/>
      <c r="G45" s="20"/>
      <c r="H45" s="101"/>
      <c r="I45" s="20"/>
      <c r="J45" s="101"/>
      <c r="K45" s="20"/>
      <c r="L45" s="101"/>
      <c r="M45" s="20"/>
      <c r="N45" s="20"/>
      <c r="O45" s="326"/>
      <c r="P45" s="326"/>
      <c r="Q45" s="326"/>
      <c r="R45" s="326"/>
      <c r="S45" s="326"/>
      <c r="T45" s="326"/>
      <c r="U45" s="326"/>
      <c r="V45" s="326"/>
    </row>
    <row r="46" spans="1:23" s="17" customFormat="1" ht="13.5" customHeight="1" x14ac:dyDescent="0.15">
      <c r="B46" s="66" t="s">
        <v>93</v>
      </c>
      <c r="C46" s="55" t="s">
        <v>16</v>
      </c>
      <c r="D46" s="57" t="s">
        <v>17</v>
      </c>
      <c r="E46" s="56" t="s">
        <v>92</v>
      </c>
      <c r="F46" s="20"/>
      <c r="G46" s="20"/>
      <c r="H46" s="101"/>
      <c r="I46" s="20"/>
      <c r="J46" s="101"/>
      <c r="K46" s="20"/>
      <c r="L46" s="101"/>
      <c r="M46" s="20"/>
      <c r="N46" s="20"/>
      <c r="O46" s="20"/>
      <c r="S46" s="64" t="s">
        <v>57</v>
      </c>
      <c r="T46" s="100"/>
      <c r="U46" s="320" t="s">
        <v>169</v>
      </c>
      <c r="V46" s="129"/>
      <c r="W46" s="333" t="s">
        <v>180</v>
      </c>
    </row>
    <row r="47" spans="1:23" s="17" customFormat="1" ht="13.5" customHeight="1" thickBot="1" x14ac:dyDescent="0.2">
      <c r="A47" s="20"/>
      <c r="B47" s="221" t="s">
        <v>11</v>
      </c>
      <c r="C47" s="303" t="s">
        <v>25</v>
      </c>
      <c r="D47" s="304" t="s">
        <v>13</v>
      </c>
      <c r="E47" s="305" t="s">
        <v>59</v>
      </c>
      <c r="F47" s="29"/>
      <c r="G47" s="29"/>
      <c r="H47" s="101"/>
      <c r="I47" s="20"/>
      <c r="J47" s="101"/>
      <c r="K47" s="20"/>
      <c r="L47" s="101"/>
      <c r="M47" s="20"/>
      <c r="N47" s="239" t="s">
        <v>355</v>
      </c>
      <c r="O47" s="228">
        <v>1</v>
      </c>
      <c r="P47" s="256" t="str">
        <f>IFERROR(VLOOKUP($N47,data!$L$3:$O$21,2,FALSE),"")</f>
        <v>大内　美里沙</v>
      </c>
      <c r="Q47" s="246" t="str">
        <f>IFERROR(VLOOKUP($N47,data!$L$3:$O$21,3,FALSE),"")</f>
        <v>日本航空</v>
      </c>
      <c r="R47" s="257" t="str">
        <f>IFERROR(VLOOKUP($N47,data!$L$3:$O$21,4,FALSE),"")</f>
        <v>山梨</v>
      </c>
      <c r="S47" s="127" t="s">
        <v>354</v>
      </c>
      <c r="T47" s="100"/>
      <c r="U47" s="320"/>
      <c r="V47" s="129"/>
      <c r="W47" s="333"/>
    </row>
    <row r="48" spans="1:23" s="17" customFormat="1" ht="13.5" customHeight="1" x14ac:dyDescent="0.15">
      <c r="A48" s="20"/>
      <c r="B48" s="221"/>
      <c r="C48" s="303"/>
      <c r="D48" s="304"/>
      <c r="E48" s="305"/>
      <c r="F48" s="29"/>
      <c r="G48" s="29"/>
      <c r="H48" s="101"/>
      <c r="I48" s="20"/>
      <c r="J48" s="101"/>
      <c r="K48" s="20"/>
      <c r="L48" s="101"/>
      <c r="M48" s="20"/>
      <c r="N48" s="278"/>
      <c r="O48" s="327"/>
      <c r="P48" s="307"/>
      <c r="Q48" s="247"/>
      <c r="R48" s="309"/>
      <c r="S48" s="235" t="s">
        <v>175</v>
      </c>
      <c r="T48" s="100"/>
      <c r="V48" s="100"/>
    </row>
    <row r="49" spans="1:24" s="17" customFormat="1" ht="13.5" customHeight="1" thickBot="1" x14ac:dyDescent="0.2">
      <c r="A49" s="20"/>
      <c r="B49" s="221" t="s">
        <v>11</v>
      </c>
      <c r="C49" s="303" t="s">
        <v>123</v>
      </c>
      <c r="D49" s="304" t="s">
        <v>121</v>
      </c>
      <c r="E49" s="305" t="s">
        <v>96</v>
      </c>
      <c r="F49" s="22"/>
      <c r="G49" s="20"/>
      <c r="H49" s="101"/>
      <c r="I49" s="20"/>
      <c r="J49" s="101"/>
      <c r="K49" s="20"/>
      <c r="L49" s="101"/>
      <c r="M49" s="20"/>
      <c r="N49" s="20"/>
      <c r="P49" s="125"/>
      <c r="Q49" s="125"/>
      <c r="R49" s="125"/>
      <c r="S49" s="310"/>
      <c r="T49" s="108">
        <v>0</v>
      </c>
      <c r="U49" s="90" t="s">
        <v>349</v>
      </c>
      <c r="V49" s="100"/>
    </row>
    <row r="50" spans="1:24" s="17" customFormat="1" ht="13.5" customHeight="1" x14ac:dyDescent="0.15">
      <c r="B50" s="221"/>
      <c r="C50" s="303"/>
      <c r="D50" s="304"/>
      <c r="E50" s="305"/>
      <c r="H50" s="99"/>
      <c r="J50" s="99"/>
      <c r="L50" s="99"/>
      <c r="N50" s="20"/>
      <c r="P50" s="125"/>
      <c r="Q50" s="125"/>
      <c r="R50" s="125"/>
      <c r="S50" s="267"/>
      <c r="T50" s="104">
        <v>5</v>
      </c>
      <c r="U50" s="274" t="s">
        <v>176</v>
      </c>
      <c r="V50" s="104"/>
    </row>
    <row r="51" spans="1:24" s="17" customFormat="1" ht="13.5" customHeight="1" thickBot="1" x14ac:dyDescent="0.2">
      <c r="B51" s="221" t="s">
        <v>100</v>
      </c>
      <c r="C51" s="303" t="s">
        <v>124</v>
      </c>
      <c r="D51" s="304" t="s">
        <v>120</v>
      </c>
      <c r="E51" s="305" t="s">
        <v>115</v>
      </c>
      <c r="H51" s="99"/>
      <c r="J51" s="99"/>
      <c r="L51" s="99"/>
      <c r="N51" s="239" t="s">
        <v>353</v>
      </c>
      <c r="O51" s="283">
        <v>2</v>
      </c>
      <c r="P51" s="300" t="str">
        <f>IFERROR(VLOOKUP($N51,data!$L$3:$O$21,2,FALSE),"")</f>
        <v>清水　音乃</v>
      </c>
      <c r="Q51" s="298" t="str">
        <f>IFERROR(VLOOKUP($N51,data!$L$3:$O$21,3,FALSE),"")</f>
        <v>秀明八千代</v>
      </c>
      <c r="R51" s="296" t="str">
        <f>IFERROR(VLOOKUP($N51,data!$L$3:$O$21,4,FALSE),"")</f>
        <v>千葉</v>
      </c>
      <c r="S51" s="267"/>
      <c r="T51" s="104"/>
      <c r="U51" s="232"/>
      <c r="V51" s="104"/>
    </row>
    <row r="52" spans="1:24" s="17" customFormat="1" ht="13.5" customHeight="1" thickBot="1" x14ac:dyDescent="0.2">
      <c r="B52" s="221"/>
      <c r="C52" s="303"/>
      <c r="D52" s="304"/>
      <c r="E52" s="305"/>
      <c r="H52" s="99"/>
      <c r="J52" s="99"/>
      <c r="L52" s="99"/>
      <c r="N52" s="278"/>
      <c r="O52" s="302"/>
      <c r="P52" s="301"/>
      <c r="Q52" s="299"/>
      <c r="R52" s="297"/>
      <c r="S52" s="106"/>
      <c r="T52" s="100"/>
      <c r="U52" s="232"/>
      <c r="V52" s="104">
        <v>4</v>
      </c>
      <c r="W52" s="112" t="s">
        <v>356</v>
      </c>
    </row>
    <row r="53" spans="1:24" s="17" customFormat="1" ht="13.5" customHeight="1" x14ac:dyDescent="0.15">
      <c r="C53" s="18"/>
      <c r="D53" s="18"/>
      <c r="E53" s="18"/>
      <c r="H53" s="99"/>
      <c r="J53" s="99"/>
      <c r="L53" s="99"/>
      <c r="N53" s="20"/>
      <c r="O53" s="77"/>
      <c r="P53" s="93"/>
      <c r="Q53" s="93"/>
      <c r="R53" s="93"/>
      <c r="T53" s="100"/>
      <c r="U53" s="232"/>
      <c r="V53" s="135">
        <v>1</v>
      </c>
      <c r="W53" s="334" t="s">
        <v>182</v>
      </c>
    </row>
    <row r="54" spans="1:24" s="17" customFormat="1" ht="13.5" customHeight="1" x14ac:dyDescent="0.15">
      <c r="C54" s="18"/>
      <c r="D54" s="18"/>
      <c r="E54" s="18"/>
      <c r="H54" s="99"/>
      <c r="J54" s="99"/>
      <c r="L54" s="99"/>
      <c r="N54" s="20"/>
      <c r="P54" s="125"/>
      <c r="Q54" s="125"/>
      <c r="R54" s="125"/>
      <c r="T54" s="100"/>
      <c r="U54" s="232"/>
      <c r="V54" s="132"/>
      <c r="W54" s="310"/>
      <c r="X54" s="20"/>
    </row>
    <row r="55" spans="1:24" s="17" customFormat="1" ht="13.5" customHeight="1" thickBot="1" x14ac:dyDescent="0.2">
      <c r="C55" s="18"/>
      <c r="D55" s="18"/>
      <c r="E55" s="18"/>
      <c r="H55" s="99"/>
      <c r="J55" s="99"/>
      <c r="L55" s="99"/>
      <c r="N55" s="239" t="s">
        <v>324</v>
      </c>
      <c r="O55" s="228">
        <v>3</v>
      </c>
      <c r="P55" s="306" t="str">
        <f>IFERROR(VLOOKUP($N55,data!$L$3:$O$21,2,FALSE),"")</f>
        <v>萩山　七帆</v>
      </c>
      <c r="Q55" s="298" t="str">
        <f>IFERROR(VLOOKUP($N55,data!$L$3:$O$21,3,FALSE),"")</f>
        <v>秀明八千代</v>
      </c>
      <c r="R55" s="308" t="str">
        <f>IFERROR(VLOOKUP($N55,data!$L$3:$O$21,4,FALSE),"")</f>
        <v>千葉</v>
      </c>
      <c r="S55" s="60"/>
      <c r="T55" s="100"/>
      <c r="U55" s="232"/>
      <c r="V55" s="132"/>
      <c r="W55" s="310"/>
      <c r="X55" s="20"/>
    </row>
    <row r="56" spans="1:24" s="17" customFormat="1" ht="13.5" customHeight="1" x14ac:dyDescent="0.15">
      <c r="C56" s="18"/>
      <c r="D56" s="18"/>
      <c r="E56" s="18"/>
      <c r="H56" s="99"/>
      <c r="J56" s="99"/>
      <c r="L56" s="99"/>
      <c r="N56" s="278"/>
      <c r="O56" s="229"/>
      <c r="P56" s="307"/>
      <c r="Q56" s="299"/>
      <c r="R56" s="309"/>
      <c r="S56" s="128"/>
      <c r="T56" s="124"/>
      <c r="U56" s="123" t="s">
        <v>349</v>
      </c>
      <c r="V56" s="100"/>
      <c r="W56" s="310"/>
      <c r="X56" s="330">
        <v>2</v>
      </c>
    </row>
    <row r="57" spans="1:24" s="17" customFormat="1" ht="6.75" customHeight="1" thickBot="1" x14ac:dyDescent="0.2">
      <c r="C57" s="18"/>
      <c r="D57" s="18"/>
      <c r="E57" s="18"/>
      <c r="H57" s="99"/>
      <c r="J57" s="99"/>
      <c r="L57" s="99"/>
      <c r="N57" s="20"/>
      <c r="O57" s="77"/>
      <c r="P57" s="93"/>
      <c r="Q57" s="93"/>
      <c r="R57" s="93"/>
      <c r="T57" s="100"/>
      <c r="U57" s="22"/>
      <c r="V57" s="100"/>
      <c r="W57" s="310"/>
      <c r="X57" s="330"/>
    </row>
    <row r="58" spans="1:24" s="17" customFormat="1" ht="6.75" customHeight="1" x14ac:dyDescent="0.15">
      <c r="C58" s="18"/>
      <c r="D58" s="18"/>
      <c r="E58" s="18"/>
      <c r="H58" s="99"/>
      <c r="J58" s="99"/>
      <c r="L58" s="99"/>
      <c r="N58" s="20"/>
      <c r="P58" s="125"/>
      <c r="Q58" s="125"/>
      <c r="R58" s="125"/>
      <c r="T58" s="100"/>
      <c r="U58" s="22"/>
      <c r="V58" s="100"/>
      <c r="W58" s="267"/>
      <c r="X58" s="331">
        <v>3</v>
      </c>
    </row>
    <row r="59" spans="1:24" s="17" customFormat="1" ht="13.5" customHeight="1" x14ac:dyDescent="0.15">
      <c r="C59" s="18"/>
      <c r="D59" s="18"/>
      <c r="E59" s="18"/>
      <c r="H59" s="99"/>
      <c r="J59" s="99"/>
      <c r="L59" s="99"/>
      <c r="N59" s="20"/>
      <c r="P59" s="125"/>
      <c r="Q59" s="125"/>
      <c r="R59" s="125"/>
      <c r="S59" s="319" t="s">
        <v>314</v>
      </c>
      <c r="T59" s="319"/>
      <c r="U59" s="319"/>
      <c r="V59" s="101"/>
      <c r="W59" s="267"/>
      <c r="X59" s="332"/>
    </row>
    <row r="60" spans="1:24" s="17" customFormat="1" ht="13.5" customHeight="1" thickBot="1" x14ac:dyDescent="0.2">
      <c r="C60" s="18"/>
      <c r="D60" s="18"/>
      <c r="E60" s="18"/>
      <c r="H60" s="99"/>
      <c r="J60" s="99"/>
      <c r="L60" s="99"/>
      <c r="N60" s="239" t="s">
        <v>350</v>
      </c>
      <c r="O60" s="228" t="s">
        <v>170</v>
      </c>
      <c r="P60" s="256" t="str">
        <f>IFERROR(VLOOKUP($N60,data!$L$3:$O$21,2,FALSE),"")</f>
        <v>中島　風花</v>
      </c>
      <c r="Q60" s="246" t="str">
        <f>IFERROR(VLOOKUP($N60,data!$L$3:$O$21,3,FALSE),"")</f>
        <v>前橋工業</v>
      </c>
      <c r="R60" s="257" t="str">
        <f>IFERROR(VLOOKUP($N60,data!$L$3:$O$21,4,FALSE),"")</f>
        <v>群馬</v>
      </c>
      <c r="S60" s="336" t="s">
        <v>351</v>
      </c>
      <c r="T60" s="337"/>
      <c r="U60" s="337"/>
      <c r="V60" s="100"/>
      <c r="W60" s="267"/>
      <c r="X60" s="131"/>
    </row>
    <row r="61" spans="1:24" s="17" customFormat="1" ht="13.5" customHeight="1" x14ac:dyDescent="0.15">
      <c r="C61" s="18"/>
      <c r="D61" s="18"/>
      <c r="E61" s="18"/>
      <c r="H61" s="99"/>
      <c r="J61" s="99"/>
      <c r="L61" s="99"/>
      <c r="N61" s="278"/>
      <c r="O61" s="229"/>
      <c r="P61" s="307"/>
      <c r="Q61" s="247"/>
      <c r="R61" s="309"/>
      <c r="S61" s="52"/>
      <c r="T61" s="117"/>
      <c r="U61" s="235" t="s">
        <v>177</v>
      </c>
      <c r="V61" s="111"/>
      <c r="W61" s="267"/>
      <c r="X61" s="131"/>
    </row>
    <row r="62" spans="1:24" s="17" customFormat="1" ht="13.5" customHeight="1" thickBot="1" x14ac:dyDescent="0.2">
      <c r="C62" s="18"/>
      <c r="D62" s="18"/>
      <c r="E62" s="18"/>
      <c r="H62" s="99"/>
      <c r="J62" s="99"/>
      <c r="L62" s="99"/>
      <c r="N62" s="20"/>
      <c r="P62" s="125"/>
      <c r="Q62" s="125"/>
      <c r="R62" s="125"/>
      <c r="S62" s="20"/>
      <c r="T62" s="101"/>
      <c r="U62" s="321"/>
      <c r="V62" s="111">
        <v>0</v>
      </c>
      <c r="W62" s="335"/>
      <c r="X62" s="131"/>
    </row>
    <row r="63" spans="1:24" s="17" customFormat="1" ht="11.25" customHeight="1" x14ac:dyDescent="0.15">
      <c r="C63" s="18"/>
      <c r="D63" s="18"/>
      <c r="E63" s="18"/>
      <c r="H63" s="99"/>
      <c r="J63" s="99"/>
      <c r="L63" s="99"/>
      <c r="N63" s="20"/>
      <c r="P63" s="125"/>
      <c r="Q63" s="125"/>
      <c r="R63" s="125"/>
      <c r="S63" s="20"/>
      <c r="T63" s="101"/>
      <c r="U63" s="322"/>
      <c r="V63" s="107">
        <v>5</v>
      </c>
      <c r="W63" s="123" t="s">
        <v>349</v>
      </c>
    </row>
    <row r="64" spans="1:24" s="17" customFormat="1" ht="11.25" customHeight="1" thickBot="1" x14ac:dyDescent="0.2">
      <c r="C64" s="18"/>
      <c r="D64" s="18"/>
      <c r="E64" s="18"/>
      <c r="H64" s="99"/>
      <c r="J64" s="99"/>
      <c r="L64" s="99"/>
      <c r="N64" s="278"/>
      <c r="O64" s="324" t="s">
        <v>130</v>
      </c>
      <c r="P64" s="256" t="s">
        <v>171</v>
      </c>
      <c r="Q64" s="246" t="s">
        <v>172</v>
      </c>
      <c r="R64" s="257" t="s">
        <v>173</v>
      </c>
      <c r="S64" s="133"/>
      <c r="T64" s="134"/>
      <c r="U64" s="323"/>
      <c r="V64" s="104"/>
    </row>
    <row r="65" spans="3:22" s="17" customFormat="1" x14ac:dyDescent="0.15">
      <c r="C65" s="18"/>
      <c r="D65" s="18"/>
      <c r="E65" s="18"/>
      <c r="H65" s="99"/>
      <c r="J65" s="99"/>
      <c r="L65" s="99"/>
      <c r="N65" s="278"/>
      <c r="O65" s="325"/>
      <c r="P65" s="307"/>
      <c r="Q65" s="247"/>
      <c r="R65" s="309"/>
      <c r="S65" s="328" t="s">
        <v>358</v>
      </c>
      <c r="T65" s="329"/>
      <c r="U65" s="329"/>
      <c r="V65" s="100"/>
    </row>
    <row r="66" spans="3:22" s="17" customFormat="1" x14ac:dyDescent="0.15">
      <c r="C66" s="18"/>
      <c r="D66" s="18"/>
      <c r="E66" s="18"/>
      <c r="H66" s="99"/>
      <c r="J66" s="99"/>
      <c r="L66" s="99"/>
      <c r="N66" s="20"/>
      <c r="O66" s="35" t="s">
        <v>114</v>
      </c>
      <c r="T66" s="101"/>
      <c r="V66" s="100"/>
    </row>
    <row r="67" spans="3:22" ht="11.25" customHeight="1" x14ac:dyDescent="0.15">
      <c r="N67" s="20"/>
    </row>
    <row r="68" spans="3:22" x14ac:dyDescent="0.15">
      <c r="N68" s="20"/>
    </row>
    <row r="69" spans="3:22" x14ac:dyDescent="0.15">
      <c r="N69" s="9"/>
    </row>
    <row r="70" spans="3:22" x14ac:dyDescent="0.15">
      <c r="N70" s="9"/>
    </row>
    <row r="77" spans="3:22" x14ac:dyDescent="0.15">
      <c r="T77" s="101"/>
    </row>
  </sheetData>
  <mergeCells count="210">
    <mergeCell ref="S65:U65"/>
    <mergeCell ref="X56:X57"/>
    <mergeCell ref="X58:X59"/>
    <mergeCell ref="S7:S10"/>
    <mergeCell ref="S15:S18"/>
    <mergeCell ref="Q14:Q15"/>
    <mergeCell ref="R6:R7"/>
    <mergeCell ref="R18:R19"/>
    <mergeCell ref="Q6:Q7"/>
    <mergeCell ref="Q10:Q11"/>
    <mergeCell ref="S27:S30"/>
    <mergeCell ref="R10:R11"/>
    <mergeCell ref="W46:W47"/>
    <mergeCell ref="W53:W62"/>
    <mergeCell ref="S60:U60"/>
    <mergeCell ref="N64:N65"/>
    <mergeCell ref="S59:U59"/>
    <mergeCell ref="N34:N35"/>
    <mergeCell ref="N38:N39"/>
    <mergeCell ref="N47:N48"/>
    <mergeCell ref="N51:N52"/>
    <mergeCell ref="N55:N56"/>
    <mergeCell ref="N60:N61"/>
    <mergeCell ref="O60:O61"/>
    <mergeCell ref="P60:P61"/>
    <mergeCell ref="U46:U47"/>
    <mergeCell ref="Q60:Q61"/>
    <mergeCell ref="R60:R61"/>
    <mergeCell ref="U61:U64"/>
    <mergeCell ref="O64:O65"/>
    <mergeCell ref="P64:P65"/>
    <mergeCell ref="Q64:Q65"/>
    <mergeCell ref="R64:R65"/>
    <mergeCell ref="R38:R39"/>
    <mergeCell ref="O44:V45"/>
    <mergeCell ref="P47:P48"/>
    <mergeCell ref="O47:O48"/>
    <mergeCell ref="S35:S38"/>
    <mergeCell ref="U50:U55"/>
    <mergeCell ref="O1:V2"/>
    <mergeCell ref="D47:D48"/>
    <mergeCell ref="E47:E48"/>
    <mergeCell ref="C39:C40"/>
    <mergeCell ref="D39:D40"/>
    <mergeCell ref="E41:E42"/>
    <mergeCell ref="C47:C48"/>
    <mergeCell ref="E11:E12"/>
    <mergeCell ref="S48:S51"/>
    <mergeCell ref="E13:E14"/>
    <mergeCell ref="E15:E16"/>
    <mergeCell ref="E17:E18"/>
    <mergeCell ref="E19:E20"/>
    <mergeCell ref="E9:E10"/>
    <mergeCell ref="E37:E38"/>
    <mergeCell ref="E21:E22"/>
    <mergeCell ref="E27:E28"/>
    <mergeCell ref="E29:E30"/>
    <mergeCell ref="E31:E32"/>
    <mergeCell ref="E33:E34"/>
    <mergeCell ref="F7:F8"/>
    <mergeCell ref="F9:F10"/>
    <mergeCell ref="E7:E8"/>
    <mergeCell ref="D9:D10"/>
    <mergeCell ref="B41:B42"/>
    <mergeCell ref="B31:B32"/>
    <mergeCell ref="A41:A42"/>
    <mergeCell ref="A35:A36"/>
    <mergeCell ref="A37:A38"/>
    <mergeCell ref="A31:A32"/>
    <mergeCell ref="A33:A34"/>
    <mergeCell ref="D11:D12"/>
    <mergeCell ref="D41:D42"/>
    <mergeCell ref="C41:C42"/>
    <mergeCell ref="B13:B14"/>
    <mergeCell ref="C13:C14"/>
    <mergeCell ref="D13:D14"/>
    <mergeCell ref="D27:D28"/>
    <mergeCell ref="D15:D16"/>
    <mergeCell ref="D21:D22"/>
    <mergeCell ref="C17:C18"/>
    <mergeCell ref="B19:B20"/>
    <mergeCell ref="B35:B36"/>
    <mergeCell ref="B29:B30"/>
    <mergeCell ref="B33:B34"/>
    <mergeCell ref="C33:C34"/>
    <mergeCell ref="B37:B38"/>
    <mergeCell ref="D35:D36"/>
    <mergeCell ref="B39:B40"/>
    <mergeCell ref="A17:A18"/>
    <mergeCell ref="A15:A16"/>
    <mergeCell ref="B21:B22"/>
    <mergeCell ref="C21:C22"/>
    <mergeCell ref="C29:C30"/>
    <mergeCell ref="C15:C16"/>
    <mergeCell ref="C19:C20"/>
    <mergeCell ref="C27:C28"/>
    <mergeCell ref="A19:A20"/>
    <mergeCell ref="A21:A22"/>
    <mergeCell ref="A39:A40"/>
    <mergeCell ref="A29:A30"/>
    <mergeCell ref="C31:C32"/>
    <mergeCell ref="E35:E36"/>
    <mergeCell ref="D37:D38"/>
    <mergeCell ref="C11:C12"/>
    <mergeCell ref="N6:N7"/>
    <mergeCell ref="N10:N11"/>
    <mergeCell ref="N14:N15"/>
    <mergeCell ref="N18:N19"/>
    <mergeCell ref="N26:N27"/>
    <mergeCell ref="F39:F40"/>
    <mergeCell ref="F31:F32"/>
    <mergeCell ref="A7:A8"/>
    <mergeCell ref="A9:A10"/>
    <mergeCell ref="A11:A12"/>
    <mergeCell ref="A13:A14"/>
    <mergeCell ref="C9:C10"/>
    <mergeCell ref="B9:B10"/>
    <mergeCell ref="B11:B12"/>
    <mergeCell ref="F33:F34"/>
    <mergeCell ref="B7:B8"/>
    <mergeCell ref="C7:C8"/>
    <mergeCell ref="B15:B16"/>
    <mergeCell ref="B17:B18"/>
    <mergeCell ref="F21:F22"/>
    <mergeCell ref="D17:D18"/>
    <mergeCell ref="D19:D20"/>
    <mergeCell ref="D7:D8"/>
    <mergeCell ref="D29:D30"/>
    <mergeCell ref="F11:F12"/>
    <mergeCell ref="D33:D34"/>
    <mergeCell ref="D31:D32"/>
    <mergeCell ref="F15:F16"/>
    <mergeCell ref="F17:F18"/>
    <mergeCell ref="F19:F20"/>
    <mergeCell ref="A27:A28"/>
    <mergeCell ref="G40:G41"/>
    <mergeCell ref="I37:I40"/>
    <mergeCell ref="I29:I32"/>
    <mergeCell ref="K31:K38"/>
    <mergeCell ref="P30:P31"/>
    <mergeCell ref="R34:R35"/>
    <mergeCell ref="P26:P27"/>
    <mergeCell ref="R47:R48"/>
    <mergeCell ref="N30:N31"/>
    <mergeCell ref="R30:R31"/>
    <mergeCell ref="O38:O39"/>
    <mergeCell ref="P38:P39"/>
    <mergeCell ref="O34:O35"/>
    <mergeCell ref="Q30:Q31"/>
    <mergeCell ref="A44:B45"/>
    <mergeCell ref="G12:G13"/>
    <mergeCell ref="G16:G17"/>
    <mergeCell ref="G20:G21"/>
    <mergeCell ref="I9:I12"/>
    <mergeCell ref="I17:I20"/>
    <mergeCell ref="A1:L2"/>
    <mergeCell ref="A24:C25"/>
    <mergeCell ref="A4:C5"/>
    <mergeCell ref="K11:K18"/>
    <mergeCell ref="F35:F36"/>
    <mergeCell ref="B27:B28"/>
    <mergeCell ref="G28:G29"/>
    <mergeCell ref="G32:G33"/>
    <mergeCell ref="G36:G37"/>
    <mergeCell ref="G8:G9"/>
    <mergeCell ref="F13:F14"/>
    <mergeCell ref="F27:F28"/>
    <mergeCell ref="F29:F30"/>
    <mergeCell ref="F41:F42"/>
    <mergeCell ref="F37:F38"/>
    <mergeCell ref="E39:E40"/>
    <mergeCell ref="C37:C38"/>
    <mergeCell ref="C35:C36"/>
    <mergeCell ref="O55:O56"/>
    <mergeCell ref="P55:P56"/>
    <mergeCell ref="Q55:Q56"/>
    <mergeCell ref="R55:R56"/>
    <mergeCell ref="O4:R5"/>
    <mergeCell ref="O24:R25"/>
    <mergeCell ref="O6:O7"/>
    <mergeCell ref="Q34:Q35"/>
    <mergeCell ref="Q38:Q39"/>
    <mergeCell ref="Q18:Q19"/>
    <mergeCell ref="P6:P7"/>
    <mergeCell ref="P10:P11"/>
    <mergeCell ref="O10:O11"/>
    <mergeCell ref="P18:P19"/>
    <mergeCell ref="O14:O15"/>
    <mergeCell ref="P14:P15"/>
    <mergeCell ref="R14:R15"/>
    <mergeCell ref="O26:O27"/>
    <mergeCell ref="O30:O31"/>
    <mergeCell ref="P34:P35"/>
    <mergeCell ref="O18:O19"/>
    <mergeCell ref="Q47:Q48"/>
    <mergeCell ref="Q26:Q27"/>
    <mergeCell ref="R26:R27"/>
    <mergeCell ref="B47:B48"/>
    <mergeCell ref="R51:R52"/>
    <mergeCell ref="Q51:Q52"/>
    <mergeCell ref="P51:P52"/>
    <mergeCell ref="O51:O52"/>
    <mergeCell ref="B49:B50"/>
    <mergeCell ref="C49:C50"/>
    <mergeCell ref="D49:D50"/>
    <mergeCell ref="E49:E50"/>
    <mergeCell ref="B51:B52"/>
    <mergeCell ref="C51:C52"/>
    <mergeCell ref="D51:D52"/>
    <mergeCell ref="E51:E52"/>
  </mergeCells>
  <phoneticPr fontId="2"/>
  <pageMargins left="0.78740157480314965" right="0.78740157480314965" top="0.59055118110236227" bottom="0.59055118110236227" header="0.51181102362204722" footer="0.51181102362204722"/>
  <pageSetup paperSize="9" scale="89" fitToWidth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57"/>
  <sheetViews>
    <sheetView view="pageBreakPreview" zoomScaleNormal="100" zoomScaleSheetLayoutView="100" workbookViewId="0">
      <selection activeCell="D63" sqref="D63"/>
    </sheetView>
  </sheetViews>
  <sheetFormatPr defaultColWidth="8.140625" defaultRowHeight="13.5" customHeight="1" x14ac:dyDescent="0.15"/>
  <cols>
    <col min="1" max="1" width="8.140625" style="3" customWidth="1"/>
    <col min="2" max="2" width="6.7109375" style="3" customWidth="1"/>
    <col min="3" max="3" width="26.28515625" style="4" customWidth="1"/>
    <col min="4" max="4" width="8.7109375" style="4" customWidth="1"/>
    <col min="5" max="5" width="2.42578125" style="3" bestFit="1" customWidth="1"/>
    <col min="6" max="6" width="10.28515625" style="3" customWidth="1"/>
    <col min="7" max="7" width="2.140625" style="99" customWidth="1"/>
    <col min="8" max="8" width="8.140625" style="3" customWidth="1"/>
    <col min="9" max="9" width="2.140625" style="99" customWidth="1"/>
    <col min="10" max="10" width="8.140625" style="3" customWidth="1"/>
    <col min="11" max="11" width="10.28515625" style="99" customWidth="1"/>
    <col min="12" max="12" width="8.140625" style="3" customWidth="1"/>
    <col min="13" max="13" width="3.5703125" style="3" customWidth="1"/>
    <col min="14" max="14" width="6.7109375" style="3" customWidth="1"/>
    <col min="15" max="15" width="35.5703125" style="3" customWidth="1"/>
    <col min="16" max="16" width="8.5703125" style="3" customWidth="1"/>
    <col min="17" max="17" width="8.140625" style="3" customWidth="1"/>
    <col min="18" max="18" width="2.140625" style="99" customWidth="1"/>
    <col min="19" max="19" width="8.140625" style="3" customWidth="1"/>
    <col min="20" max="20" width="10.28515625" style="99" customWidth="1"/>
    <col min="21" max="16384" width="8.140625" style="3"/>
  </cols>
  <sheetData>
    <row r="1" spans="1:21" ht="13.5" customHeight="1" x14ac:dyDescent="0.15">
      <c r="A1" s="254" t="s">
        <v>6</v>
      </c>
      <c r="B1" s="254"/>
      <c r="C1" s="254"/>
      <c r="D1" s="2"/>
      <c r="F1" s="2"/>
      <c r="G1" s="136"/>
      <c r="H1" s="2"/>
      <c r="I1" s="136"/>
      <c r="J1" s="2"/>
      <c r="K1" s="136"/>
      <c r="M1" s="32"/>
      <c r="N1" s="254" t="s">
        <v>22</v>
      </c>
      <c r="O1" s="254"/>
      <c r="P1" s="254"/>
      <c r="Q1" s="254"/>
      <c r="R1" s="254"/>
      <c r="S1" s="254"/>
      <c r="T1" s="254"/>
    </row>
    <row r="2" spans="1:21" ht="13.5" customHeight="1" x14ac:dyDescent="0.15">
      <c r="A2" s="254"/>
      <c r="B2" s="254"/>
      <c r="C2" s="254"/>
      <c r="D2" s="2"/>
      <c r="F2" s="2"/>
      <c r="G2" s="136"/>
      <c r="H2" s="2"/>
      <c r="I2" s="136"/>
      <c r="J2" s="2"/>
      <c r="K2" s="136"/>
      <c r="M2" s="32"/>
      <c r="N2" s="254"/>
      <c r="O2" s="254"/>
      <c r="P2" s="254"/>
      <c r="Q2" s="254"/>
      <c r="R2" s="254"/>
      <c r="S2" s="254"/>
      <c r="T2" s="254"/>
    </row>
    <row r="4" spans="1:21" ht="13.5" customHeight="1" x14ac:dyDescent="0.15">
      <c r="A4" s="265" t="s">
        <v>131</v>
      </c>
      <c r="B4" s="265"/>
      <c r="C4" s="265"/>
      <c r="N4" s="265" t="s">
        <v>139</v>
      </c>
      <c r="O4" s="265"/>
    </row>
    <row r="5" spans="1:21" ht="13.5" customHeight="1" x14ac:dyDescent="0.15">
      <c r="A5" s="265"/>
      <c r="B5" s="265"/>
      <c r="C5" s="265"/>
      <c r="N5" s="266"/>
      <c r="O5" s="266"/>
      <c r="Q5" s="64" t="s">
        <v>53</v>
      </c>
      <c r="R5" s="100"/>
      <c r="S5" s="320" t="s">
        <v>54</v>
      </c>
    </row>
    <row r="6" spans="1:21" ht="13.5" customHeight="1" thickBot="1" x14ac:dyDescent="0.2">
      <c r="A6" s="5"/>
      <c r="B6" s="58" t="s">
        <v>296</v>
      </c>
      <c r="C6" s="7" t="s">
        <v>1</v>
      </c>
      <c r="D6" s="67" t="s">
        <v>2</v>
      </c>
      <c r="E6" s="71"/>
      <c r="F6" s="64" t="s">
        <v>52</v>
      </c>
      <c r="G6" s="100"/>
      <c r="H6" s="65" t="s">
        <v>53</v>
      </c>
      <c r="I6" s="100"/>
      <c r="J6" s="65" t="s">
        <v>54</v>
      </c>
      <c r="M6" s="239" t="s">
        <v>326</v>
      </c>
      <c r="N6" s="263">
        <v>1</v>
      </c>
      <c r="O6" s="338" t="str">
        <f>IFERROR(VLOOKUP($M6,data!$D$25:$F$41,2,FALSE),"")</f>
        <v>木更津総合</v>
      </c>
      <c r="P6" s="242" t="str">
        <f>IFERROR(VLOOKUP($M6,data!$D$25:$F$41,3,FALSE),"")</f>
        <v>千葉</v>
      </c>
      <c r="Q6" s="110" t="s">
        <v>347</v>
      </c>
      <c r="R6" s="100"/>
      <c r="S6" s="255"/>
    </row>
    <row r="7" spans="1:21" ht="13.5" customHeight="1" thickBot="1" x14ac:dyDescent="0.2">
      <c r="A7" s="278"/>
      <c r="B7" s="283">
        <v>1</v>
      </c>
      <c r="C7" s="284" t="s">
        <v>245</v>
      </c>
      <c r="D7" s="279" t="s">
        <v>184</v>
      </c>
      <c r="E7" s="281">
        <v>1</v>
      </c>
      <c r="F7" s="90" t="s">
        <v>339</v>
      </c>
      <c r="G7" s="100"/>
      <c r="I7" s="100"/>
      <c r="M7" s="278"/>
      <c r="N7" s="264"/>
      <c r="O7" s="339"/>
      <c r="P7" s="243"/>
      <c r="Q7" s="235" t="s">
        <v>32</v>
      </c>
      <c r="R7" s="100"/>
    </row>
    <row r="8" spans="1:21" ht="13.5" customHeight="1" thickBot="1" x14ac:dyDescent="0.2">
      <c r="A8" s="278"/>
      <c r="B8" s="264"/>
      <c r="C8" s="284"/>
      <c r="D8" s="280"/>
      <c r="E8" s="281"/>
      <c r="F8" s="268" t="s">
        <v>28</v>
      </c>
      <c r="G8" s="108">
        <v>0</v>
      </c>
      <c r="H8" s="90" t="s">
        <v>347</v>
      </c>
      <c r="I8" s="100"/>
      <c r="Q8" s="260"/>
      <c r="R8" s="108">
        <v>2</v>
      </c>
      <c r="S8" s="122" t="s">
        <v>357</v>
      </c>
    </row>
    <row r="9" spans="1:21" ht="13.5" customHeight="1" thickBot="1" x14ac:dyDescent="0.2">
      <c r="A9" s="278"/>
      <c r="B9" s="283">
        <v>2</v>
      </c>
      <c r="C9" s="284" t="s">
        <v>225</v>
      </c>
      <c r="D9" s="344" t="s">
        <v>185</v>
      </c>
      <c r="E9" s="281">
        <v>2</v>
      </c>
      <c r="F9" s="347"/>
      <c r="G9" s="104">
        <v>5</v>
      </c>
      <c r="H9" s="272" t="s">
        <v>35</v>
      </c>
      <c r="I9" s="100"/>
      <c r="Q9" s="259"/>
      <c r="R9" s="104">
        <v>3</v>
      </c>
      <c r="S9" s="233" t="s">
        <v>63</v>
      </c>
    </row>
    <row r="10" spans="1:21" ht="13.5" customHeight="1" thickBot="1" x14ac:dyDescent="0.2">
      <c r="A10" s="278"/>
      <c r="B10" s="264"/>
      <c r="C10" s="284"/>
      <c r="D10" s="344"/>
      <c r="E10" s="281"/>
      <c r="F10" s="90" t="s">
        <v>338</v>
      </c>
      <c r="G10" s="100"/>
      <c r="H10" s="233"/>
      <c r="I10" s="108">
        <v>0</v>
      </c>
      <c r="J10" s="122" t="s">
        <v>358</v>
      </c>
      <c r="M10" s="239" t="s">
        <v>341</v>
      </c>
      <c r="N10" s="263">
        <v>2</v>
      </c>
      <c r="O10" s="338" t="str">
        <f>IFERROR(VLOOKUP($M10,data!$D$25:$F$41,2,FALSE),"")</f>
        <v>光明学園相模原</v>
      </c>
      <c r="P10" s="242" t="str">
        <f>IFERROR(VLOOKUP($M10,data!$D$25:$F$41,3,FALSE),"")</f>
        <v>神奈川</v>
      </c>
      <c r="Q10" s="259"/>
      <c r="R10" s="104"/>
      <c r="S10" s="277"/>
    </row>
    <row r="11" spans="1:21" ht="13.5" customHeight="1" thickBot="1" x14ac:dyDescent="0.2">
      <c r="A11" s="278"/>
      <c r="B11" s="283">
        <v>3</v>
      </c>
      <c r="C11" s="284" t="s">
        <v>198</v>
      </c>
      <c r="D11" s="279" t="s">
        <v>186</v>
      </c>
      <c r="E11" s="281">
        <v>3</v>
      </c>
      <c r="F11" s="96" t="s">
        <v>338</v>
      </c>
      <c r="G11" s="100"/>
      <c r="H11" s="232"/>
      <c r="I11" s="104">
        <v>5</v>
      </c>
      <c r="J11" s="310" t="s">
        <v>37</v>
      </c>
      <c r="M11" s="278"/>
      <c r="N11" s="264"/>
      <c r="O11" s="339"/>
      <c r="P11" s="243"/>
      <c r="Q11" s="106" t="s">
        <v>348</v>
      </c>
      <c r="R11" s="100"/>
      <c r="S11" s="277"/>
    </row>
    <row r="12" spans="1:21" ht="13.5" customHeight="1" thickBot="1" x14ac:dyDescent="0.2">
      <c r="A12" s="278"/>
      <c r="B12" s="264"/>
      <c r="C12" s="284"/>
      <c r="D12" s="280"/>
      <c r="E12" s="281"/>
      <c r="F12" s="270" t="s">
        <v>29</v>
      </c>
      <c r="G12" s="104">
        <v>4</v>
      </c>
      <c r="H12" s="232"/>
      <c r="I12" s="104"/>
      <c r="J12" s="260"/>
      <c r="R12" s="100"/>
      <c r="S12" s="277"/>
      <c r="T12" s="118">
        <v>0</v>
      </c>
      <c r="U12" s="340"/>
    </row>
    <row r="13" spans="1:21" ht="13.5" customHeight="1" thickBot="1" x14ac:dyDescent="0.2">
      <c r="A13" s="278"/>
      <c r="B13" s="283">
        <v>4</v>
      </c>
      <c r="C13" s="284" t="s">
        <v>227</v>
      </c>
      <c r="D13" s="344" t="s">
        <v>183</v>
      </c>
      <c r="E13" s="281">
        <v>4</v>
      </c>
      <c r="F13" s="271"/>
      <c r="G13" s="105">
        <v>1</v>
      </c>
      <c r="H13" s="123" t="s">
        <v>347</v>
      </c>
      <c r="I13" s="100"/>
      <c r="J13" s="260"/>
      <c r="R13" s="100"/>
      <c r="S13" s="276"/>
      <c r="T13" s="119">
        <v>5</v>
      </c>
      <c r="U13" s="340"/>
    </row>
    <row r="14" spans="1:21" ht="13.5" customHeight="1" thickBot="1" x14ac:dyDescent="0.2">
      <c r="A14" s="278"/>
      <c r="B14" s="264"/>
      <c r="C14" s="284"/>
      <c r="D14" s="344"/>
      <c r="E14" s="281"/>
      <c r="F14" s="90" t="s">
        <v>340</v>
      </c>
      <c r="G14" s="100"/>
      <c r="I14" s="100"/>
      <c r="J14" s="260"/>
      <c r="K14" s="118">
        <v>0</v>
      </c>
      <c r="M14" s="239" t="s">
        <v>342</v>
      </c>
      <c r="N14" s="263">
        <v>3</v>
      </c>
      <c r="O14" s="338" t="str">
        <f>IFERROR(VLOOKUP($M14,data!$D$25:$F$41,2,FALSE),"")</f>
        <v>秀明八千代</v>
      </c>
      <c r="P14" s="242" t="str">
        <f>IFERROR(VLOOKUP($M14,data!$D$25:$F$41,3,FALSE),"")</f>
        <v>千葉</v>
      </c>
      <c r="Q14" s="90" t="s">
        <v>348</v>
      </c>
      <c r="R14" s="100"/>
      <c r="S14" s="276"/>
      <c r="T14" s="114"/>
    </row>
    <row r="15" spans="1:21" ht="13.5" customHeight="1" thickBot="1" x14ac:dyDescent="0.2">
      <c r="A15" s="278"/>
      <c r="B15" s="283">
        <v>5</v>
      </c>
      <c r="C15" s="284" t="s">
        <v>196</v>
      </c>
      <c r="D15" s="344" t="s">
        <v>184</v>
      </c>
      <c r="E15" s="281">
        <v>5</v>
      </c>
      <c r="F15" s="90" t="s">
        <v>340</v>
      </c>
      <c r="G15" s="100"/>
      <c r="I15" s="100"/>
      <c r="J15" s="259"/>
      <c r="K15" s="119">
        <v>5</v>
      </c>
      <c r="M15" s="278"/>
      <c r="N15" s="264"/>
      <c r="O15" s="339"/>
      <c r="P15" s="243"/>
      <c r="Q15" s="235" t="s">
        <v>33</v>
      </c>
      <c r="R15" s="100"/>
      <c r="S15" s="276"/>
      <c r="T15" s="114"/>
    </row>
    <row r="16" spans="1:21" ht="13.5" customHeight="1" thickBot="1" x14ac:dyDescent="0.2">
      <c r="A16" s="278"/>
      <c r="B16" s="264"/>
      <c r="C16" s="284"/>
      <c r="D16" s="344"/>
      <c r="E16" s="281"/>
      <c r="F16" s="268" t="s">
        <v>30</v>
      </c>
      <c r="G16" s="100">
        <v>0</v>
      </c>
      <c r="H16" s="122" t="s">
        <v>347</v>
      </c>
      <c r="I16" s="100"/>
      <c r="J16" s="259"/>
      <c r="K16" s="114"/>
      <c r="Q16" s="260"/>
      <c r="R16" s="111">
        <v>0</v>
      </c>
      <c r="S16" s="276"/>
      <c r="T16" s="114"/>
    </row>
    <row r="17" spans="1:21" ht="13.5" customHeight="1" thickBot="1" x14ac:dyDescent="0.2">
      <c r="A17" s="278"/>
      <c r="B17" s="283">
        <v>6</v>
      </c>
      <c r="C17" s="284" t="s">
        <v>221</v>
      </c>
      <c r="D17" s="279" t="s">
        <v>183</v>
      </c>
      <c r="E17" s="281">
        <v>6</v>
      </c>
      <c r="F17" s="269"/>
      <c r="G17" s="107">
        <v>5</v>
      </c>
      <c r="H17" s="272" t="s">
        <v>36</v>
      </c>
      <c r="I17" s="100"/>
      <c r="J17" s="259"/>
      <c r="K17" s="114"/>
      <c r="Q17" s="259"/>
      <c r="R17" s="107">
        <v>5</v>
      </c>
      <c r="S17" s="123" t="s">
        <v>357</v>
      </c>
    </row>
    <row r="18" spans="1:21" ht="13.5" customHeight="1" thickBot="1" x14ac:dyDescent="0.2">
      <c r="A18" s="278"/>
      <c r="B18" s="264"/>
      <c r="C18" s="284"/>
      <c r="D18" s="280"/>
      <c r="E18" s="281"/>
      <c r="F18" s="106" t="s">
        <v>338</v>
      </c>
      <c r="G18" s="100"/>
      <c r="H18" s="233"/>
      <c r="I18" s="108">
        <v>1</v>
      </c>
      <c r="J18" s="259"/>
      <c r="K18" s="114"/>
      <c r="M18" s="239" t="s">
        <v>343</v>
      </c>
      <c r="N18" s="263">
        <v>4</v>
      </c>
      <c r="O18" s="338" t="str">
        <f>IFERROR(VLOOKUP($M18,data!$D$25:$F$41,2,FALSE),"")</f>
        <v>日本航空</v>
      </c>
      <c r="P18" s="242" t="str">
        <f>IFERROR(VLOOKUP($M18,data!$D$25:$F$41,3,FALSE),"")</f>
        <v>山梨</v>
      </c>
      <c r="Q18" s="259"/>
      <c r="R18" s="104"/>
    </row>
    <row r="19" spans="1:21" ht="13.5" customHeight="1" thickBot="1" x14ac:dyDescent="0.2">
      <c r="A19" s="278"/>
      <c r="B19" s="283">
        <v>7</v>
      </c>
      <c r="C19" s="284" t="s">
        <v>229</v>
      </c>
      <c r="D19" s="279" t="s">
        <v>185</v>
      </c>
      <c r="E19" s="281">
        <v>7</v>
      </c>
      <c r="F19" s="96" t="s">
        <v>345</v>
      </c>
      <c r="G19" s="100"/>
      <c r="H19" s="232"/>
      <c r="I19" s="104">
        <v>4</v>
      </c>
      <c r="J19" s="123" t="s">
        <v>363</v>
      </c>
      <c r="M19" s="278"/>
      <c r="N19" s="264"/>
      <c r="O19" s="339"/>
      <c r="P19" s="243"/>
      <c r="Q19" s="106" t="s">
        <v>348</v>
      </c>
      <c r="R19" s="100"/>
    </row>
    <row r="20" spans="1:21" ht="13.5" customHeight="1" thickBot="1" x14ac:dyDescent="0.2">
      <c r="A20" s="278"/>
      <c r="B20" s="264"/>
      <c r="C20" s="284"/>
      <c r="D20" s="280"/>
      <c r="E20" s="281"/>
      <c r="F20" s="270" t="s">
        <v>31</v>
      </c>
      <c r="G20" s="102">
        <v>5</v>
      </c>
      <c r="H20" s="348"/>
      <c r="I20" s="104"/>
    </row>
    <row r="21" spans="1:21" ht="13.5" customHeight="1" thickBot="1" x14ac:dyDescent="0.2">
      <c r="A21" s="278"/>
      <c r="B21" s="283">
        <v>8</v>
      </c>
      <c r="C21" s="284" t="s">
        <v>202</v>
      </c>
      <c r="D21" s="344" t="s">
        <v>186</v>
      </c>
      <c r="E21" s="281">
        <v>8</v>
      </c>
      <c r="F21" s="271"/>
      <c r="G21" s="100">
        <v>0</v>
      </c>
      <c r="H21" s="90" t="s">
        <v>346</v>
      </c>
      <c r="I21" s="100"/>
    </row>
    <row r="22" spans="1:21" ht="13.5" customHeight="1" x14ac:dyDescent="0.15">
      <c r="A22" s="278"/>
      <c r="B22" s="264"/>
      <c r="C22" s="284"/>
      <c r="D22" s="344"/>
      <c r="E22" s="281"/>
      <c r="F22" s="90" t="s">
        <v>340</v>
      </c>
      <c r="G22" s="100"/>
      <c r="I22" s="100"/>
    </row>
    <row r="24" spans="1:21" ht="13.5" customHeight="1" x14ac:dyDescent="0.15">
      <c r="A24" s="265" t="s">
        <v>132</v>
      </c>
      <c r="B24" s="265"/>
      <c r="C24" s="291"/>
      <c r="D24" s="11"/>
      <c r="N24" s="265" t="s">
        <v>140</v>
      </c>
      <c r="O24" s="265"/>
    </row>
    <row r="25" spans="1:21" ht="13.5" customHeight="1" x14ac:dyDescent="0.15">
      <c r="A25" s="265"/>
      <c r="B25" s="265"/>
      <c r="C25" s="291"/>
      <c r="D25" s="16"/>
      <c r="N25" s="266"/>
      <c r="O25" s="266"/>
      <c r="Q25" s="64" t="s">
        <v>53</v>
      </c>
      <c r="R25" s="100"/>
      <c r="S25" s="320" t="s">
        <v>54</v>
      </c>
    </row>
    <row r="26" spans="1:21" ht="13.5" customHeight="1" thickBot="1" x14ac:dyDescent="0.2">
      <c r="A26" s="5"/>
      <c r="B26" s="58" t="s">
        <v>296</v>
      </c>
      <c r="C26" s="6" t="s">
        <v>1</v>
      </c>
      <c r="D26" s="14" t="s">
        <v>2</v>
      </c>
      <c r="E26" s="71"/>
      <c r="F26" s="64" t="s">
        <v>52</v>
      </c>
      <c r="G26" s="100"/>
      <c r="H26" s="65" t="s">
        <v>53</v>
      </c>
      <c r="I26" s="100"/>
      <c r="J26" s="65" t="s">
        <v>54</v>
      </c>
      <c r="M26" s="239" t="s">
        <v>334</v>
      </c>
      <c r="N26" s="263">
        <v>1</v>
      </c>
      <c r="O26" s="338" t="str">
        <f>IFERROR(VLOOKUP($M26,data!$D$25:$F$41,2,FALSE),"")</f>
        <v>真岡</v>
      </c>
      <c r="P26" s="242" t="str">
        <f>IFERROR(VLOOKUP($M26,data!$D$25:$F$41,3,FALSE),"")</f>
        <v>栃木</v>
      </c>
      <c r="Q26" s="110" t="s">
        <v>347</v>
      </c>
      <c r="R26" s="100"/>
      <c r="S26" s="255"/>
    </row>
    <row r="27" spans="1:21" ht="13.5" customHeight="1" thickBot="1" x14ac:dyDescent="0.2">
      <c r="A27" s="278"/>
      <c r="B27" s="283">
        <v>1</v>
      </c>
      <c r="C27" s="316" t="s">
        <v>243</v>
      </c>
      <c r="D27" s="294" t="s">
        <v>190</v>
      </c>
      <c r="E27" s="282">
        <v>1</v>
      </c>
      <c r="F27" s="90" t="s">
        <v>339</v>
      </c>
      <c r="G27" s="100"/>
      <c r="I27" s="100"/>
      <c r="M27" s="278"/>
      <c r="N27" s="264"/>
      <c r="O27" s="339"/>
      <c r="P27" s="243"/>
      <c r="Q27" s="235" t="s">
        <v>32</v>
      </c>
      <c r="R27" s="100"/>
    </row>
    <row r="28" spans="1:21" ht="13.5" customHeight="1" thickBot="1" x14ac:dyDescent="0.2">
      <c r="A28" s="278"/>
      <c r="B28" s="264"/>
      <c r="C28" s="292"/>
      <c r="D28" s="295"/>
      <c r="E28" s="282"/>
      <c r="F28" s="268" t="s">
        <v>28</v>
      </c>
      <c r="G28" s="108">
        <v>0</v>
      </c>
      <c r="H28" s="90" t="s">
        <v>346</v>
      </c>
      <c r="I28" s="100"/>
      <c r="Q28" s="260"/>
      <c r="R28" s="108">
        <v>0</v>
      </c>
      <c r="S28" s="90" t="s">
        <v>363</v>
      </c>
      <c r="U28" s="340"/>
    </row>
    <row r="29" spans="1:21" ht="13.5" customHeight="1" thickBot="1" x14ac:dyDescent="0.2">
      <c r="A29" s="278"/>
      <c r="B29" s="283">
        <v>2</v>
      </c>
      <c r="C29" s="284" t="s">
        <v>238</v>
      </c>
      <c r="D29" s="344" t="s">
        <v>187</v>
      </c>
      <c r="E29" s="281">
        <v>2</v>
      </c>
      <c r="F29" s="347"/>
      <c r="G29" s="104">
        <v>5</v>
      </c>
      <c r="H29" s="272" t="s">
        <v>64</v>
      </c>
      <c r="I29" s="100"/>
      <c r="Q29" s="259"/>
      <c r="R29" s="104">
        <v>5</v>
      </c>
      <c r="S29" s="274" t="s">
        <v>34</v>
      </c>
      <c r="T29" s="114"/>
      <c r="U29" s="340"/>
    </row>
    <row r="30" spans="1:21" ht="13.5" customHeight="1" thickBot="1" x14ac:dyDescent="0.2">
      <c r="A30" s="278"/>
      <c r="B30" s="264"/>
      <c r="C30" s="284"/>
      <c r="D30" s="344"/>
      <c r="E30" s="281"/>
      <c r="F30" s="90" t="s">
        <v>344</v>
      </c>
      <c r="G30" s="100"/>
      <c r="H30" s="233"/>
      <c r="I30" s="100">
        <v>1</v>
      </c>
      <c r="J30" s="122" t="s">
        <v>363</v>
      </c>
      <c r="M30" s="239" t="s">
        <v>335</v>
      </c>
      <c r="N30" s="263">
        <v>2</v>
      </c>
      <c r="O30" s="338" t="str">
        <f>IFERROR(VLOOKUP($M30,data!$D$25:$F$41,2,FALSE),"")</f>
        <v>栄北</v>
      </c>
      <c r="P30" s="242" t="str">
        <f>IFERROR(VLOOKUP($M30,data!$D$25:$F$41,3,FALSE),"")</f>
        <v>埼玉</v>
      </c>
      <c r="Q30" s="343"/>
      <c r="R30" s="104"/>
      <c r="S30" s="232"/>
      <c r="T30" s="114"/>
      <c r="U30" s="9"/>
    </row>
    <row r="31" spans="1:21" ht="13.5" customHeight="1" thickBot="1" x14ac:dyDescent="0.2">
      <c r="A31" s="278"/>
      <c r="B31" s="283">
        <v>3</v>
      </c>
      <c r="C31" s="284" t="s">
        <v>207</v>
      </c>
      <c r="D31" s="279" t="s">
        <v>188</v>
      </c>
      <c r="E31" s="281">
        <v>3</v>
      </c>
      <c r="F31" s="96" t="s">
        <v>344</v>
      </c>
      <c r="G31" s="100"/>
      <c r="H31" s="232"/>
      <c r="I31" s="107">
        <v>4</v>
      </c>
      <c r="J31" s="272" t="s">
        <v>66</v>
      </c>
      <c r="M31" s="278"/>
      <c r="N31" s="264"/>
      <c r="O31" s="339"/>
      <c r="P31" s="243"/>
      <c r="Q31" s="90" t="s">
        <v>346</v>
      </c>
      <c r="R31" s="100"/>
      <c r="S31" s="232"/>
      <c r="T31" s="114"/>
      <c r="U31" s="9"/>
    </row>
    <row r="32" spans="1:21" ht="13.5" customHeight="1" thickBot="1" x14ac:dyDescent="0.2">
      <c r="A32" s="278"/>
      <c r="B32" s="264"/>
      <c r="C32" s="284"/>
      <c r="D32" s="280"/>
      <c r="E32" s="281"/>
      <c r="F32" s="270" t="s">
        <v>29</v>
      </c>
      <c r="G32" s="102">
        <v>4</v>
      </c>
      <c r="H32" s="348"/>
      <c r="I32" s="104"/>
      <c r="J32" s="277"/>
      <c r="R32" s="100"/>
      <c r="S32" s="232"/>
      <c r="T32" s="114">
        <v>5</v>
      </c>
      <c r="U32" s="9"/>
    </row>
    <row r="33" spans="1:21" ht="13.5" customHeight="1" thickBot="1" x14ac:dyDescent="0.2">
      <c r="A33" s="278"/>
      <c r="B33" s="283">
        <v>4</v>
      </c>
      <c r="C33" s="284" t="s">
        <v>234</v>
      </c>
      <c r="D33" s="344" t="s">
        <v>189</v>
      </c>
      <c r="E33" s="281">
        <v>4</v>
      </c>
      <c r="F33" s="271"/>
      <c r="G33" s="100">
        <v>1</v>
      </c>
      <c r="H33" s="90" t="s">
        <v>352</v>
      </c>
      <c r="I33" s="100"/>
      <c r="J33" s="277"/>
      <c r="R33" s="100"/>
      <c r="S33" s="233"/>
      <c r="T33" s="115">
        <v>0</v>
      </c>
      <c r="U33" s="9"/>
    </row>
    <row r="34" spans="1:21" ht="13.5" customHeight="1" thickBot="1" x14ac:dyDescent="0.2">
      <c r="A34" s="278"/>
      <c r="B34" s="264"/>
      <c r="C34" s="284"/>
      <c r="D34" s="344"/>
      <c r="E34" s="281"/>
      <c r="F34" s="90" t="s">
        <v>344</v>
      </c>
      <c r="G34" s="100"/>
      <c r="I34" s="100"/>
      <c r="J34" s="277"/>
      <c r="K34" s="118">
        <v>1</v>
      </c>
      <c r="M34" s="239" t="s">
        <v>361</v>
      </c>
      <c r="N34" s="263">
        <v>3</v>
      </c>
      <c r="O34" s="338" t="str">
        <f>IFERROR(VLOOKUP($M34,data!$D$25:$F$41,2,FALSE),"")</f>
        <v>宇都宮商業</v>
      </c>
      <c r="P34" s="242" t="str">
        <f>IFERROR(VLOOKUP($M34,data!$D$25:$F$41,3,FALSE),"")</f>
        <v>栃木</v>
      </c>
      <c r="Q34" s="90" t="s">
        <v>348</v>
      </c>
      <c r="R34" s="100"/>
      <c r="S34" s="233"/>
      <c r="U34" s="9"/>
    </row>
    <row r="35" spans="1:21" ht="13.5" customHeight="1" thickBot="1" x14ac:dyDescent="0.2">
      <c r="A35" s="278"/>
      <c r="B35" s="283">
        <v>5</v>
      </c>
      <c r="C35" s="292" t="s">
        <v>244</v>
      </c>
      <c r="D35" s="345" t="s">
        <v>190</v>
      </c>
      <c r="E35" s="282">
        <v>5</v>
      </c>
      <c r="F35" s="90" t="s">
        <v>340</v>
      </c>
      <c r="G35" s="100"/>
      <c r="I35" s="100"/>
      <c r="J35" s="276"/>
      <c r="K35" s="119">
        <v>4</v>
      </c>
      <c r="M35" s="278"/>
      <c r="N35" s="264"/>
      <c r="O35" s="339"/>
      <c r="P35" s="243"/>
      <c r="Q35" s="235" t="s">
        <v>33</v>
      </c>
      <c r="R35" s="100"/>
      <c r="S35" s="233"/>
      <c r="U35" s="9"/>
    </row>
    <row r="36" spans="1:21" ht="13.5" customHeight="1" thickBot="1" x14ac:dyDescent="0.2">
      <c r="A36" s="278"/>
      <c r="B36" s="264"/>
      <c r="C36" s="292"/>
      <c r="D36" s="345"/>
      <c r="E36" s="282"/>
      <c r="F36" s="268" t="s">
        <v>30</v>
      </c>
      <c r="G36" s="108">
        <v>0</v>
      </c>
      <c r="H36" s="122" t="s">
        <v>347</v>
      </c>
      <c r="I36" s="100"/>
      <c r="J36" s="276"/>
      <c r="K36" s="114"/>
      <c r="Q36" s="260"/>
      <c r="R36" s="108">
        <v>0</v>
      </c>
      <c r="S36" s="233"/>
      <c r="U36" s="340"/>
    </row>
    <row r="37" spans="1:21" ht="13.5" customHeight="1" thickBot="1" x14ac:dyDescent="0.2">
      <c r="A37" s="278"/>
      <c r="B37" s="283">
        <v>6</v>
      </c>
      <c r="C37" s="284" t="s">
        <v>211</v>
      </c>
      <c r="D37" s="279" t="s">
        <v>189</v>
      </c>
      <c r="E37" s="281">
        <v>6</v>
      </c>
      <c r="F37" s="269"/>
      <c r="G37" s="104">
        <v>5</v>
      </c>
      <c r="H37" s="274" t="s">
        <v>65</v>
      </c>
      <c r="I37" s="104"/>
      <c r="J37" s="276"/>
      <c r="K37" s="114"/>
      <c r="Q37" s="259"/>
      <c r="R37" s="104">
        <v>5</v>
      </c>
      <c r="S37" s="123" t="s">
        <v>363</v>
      </c>
      <c r="U37" s="340"/>
    </row>
    <row r="38" spans="1:21" ht="13.5" customHeight="1" thickBot="1" x14ac:dyDescent="0.2">
      <c r="A38" s="278"/>
      <c r="B38" s="264"/>
      <c r="C38" s="284"/>
      <c r="D38" s="280"/>
      <c r="E38" s="281"/>
      <c r="F38" s="106" t="s">
        <v>339</v>
      </c>
      <c r="G38" s="100"/>
      <c r="H38" s="232"/>
      <c r="I38" s="102">
        <v>3</v>
      </c>
      <c r="J38" s="349"/>
      <c r="K38" s="114"/>
      <c r="M38" s="239" t="s">
        <v>362</v>
      </c>
      <c r="N38" s="263">
        <v>4</v>
      </c>
      <c r="O38" s="338" t="str">
        <f>IFERROR(VLOOKUP($M38,data!$D$25:$F$41,2,FALSE),"")</f>
        <v>高崎商業</v>
      </c>
      <c r="P38" s="242" t="str">
        <f>IFERROR(VLOOKUP($M38,data!$D$25:$F$41,3,FALSE),"")</f>
        <v>群馬</v>
      </c>
      <c r="Q38" s="259"/>
      <c r="R38" s="104"/>
    </row>
    <row r="39" spans="1:21" ht="13.5" customHeight="1" thickBot="1" x14ac:dyDescent="0.2">
      <c r="A39" s="278"/>
      <c r="B39" s="283">
        <v>7</v>
      </c>
      <c r="C39" s="284" t="s">
        <v>216</v>
      </c>
      <c r="D39" s="279" t="s">
        <v>187</v>
      </c>
      <c r="E39" s="281">
        <v>7</v>
      </c>
      <c r="F39" s="96" t="s">
        <v>340</v>
      </c>
      <c r="G39" s="100"/>
      <c r="H39" s="233"/>
      <c r="I39" s="100">
        <v>2</v>
      </c>
      <c r="J39" s="90" t="s">
        <v>357</v>
      </c>
      <c r="M39" s="278"/>
      <c r="N39" s="264"/>
      <c r="O39" s="339"/>
      <c r="P39" s="243"/>
      <c r="Q39" s="106" t="s">
        <v>346</v>
      </c>
      <c r="R39" s="100"/>
    </row>
    <row r="40" spans="1:21" ht="13.5" customHeight="1" thickBot="1" x14ac:dyDescent="0.2">
      <c r="A40" s="278"/>
      <c r="B40" s="264"/>
      <c r="C40" s="284"/>
      <c r="D40" s="280"/>
      <c r="E40" s="281"/>
      <c r="F40" s="270" t="s">
        <v>31</v>
      </c>
      <c r="G40" s="102">
        <v>5</v>
      </c>
      <c r="H40" s="275"/>
      <c r="I40" s="100"/>
    </row>
    <row r="41" spans="1:21" ht="13.5" customHeight="1" thickBot="1" x14ac:dyDescent="0.2">
      <c r="A41" s="278"/>
      <c r="B41" s="283">
        <v>8</v>
      </c>
      <c r="C41" s="284" t="s">
        <v>246</v>
      </c>
      <c r="D41" s="344" t="s">
        <v>188</v>
      </c>
      <c r="E41" s="281">
        <v>8</v>
      </c>
      <c r="F41" s="271"/>
      <c r="G41" s="100">
        <v>0</v>
      </c>
      <c r="H41" s="90" t="s">
        <v>348</v>
      </c>
      <c r="I41" s="100"/>
    </row>
    <row r="42" spans="1:21" ht="13.5" customHeight="1" x14ac:dyDescent="0.15">
      <c r="A42" s="278"/>
      <c r="B42" s="264"/>
      <c r="C42" s="284"/>
      <c r="D42" s="344"/>
      <c r="E42" s="281"/>
      <c r="F42" s="90" t="s">
        <v>344</v>
      </c>
      <c r="G42" s="100"/>
      <c r="I42" s="100"/>
    </row>
    <row r="43" spans="1:21" ht="13.5" customHeight="1" x14ac:dyDescent="0.15">
      <c r="A43" s="12"/>
      <c r="B43" s="12"/>
      <c r="C43" s="13"/>
      <c r="D43" s="13"/>
      <c r="E43" s="12"/>
      <c r="F43" s="12"/>
      <c r="G43" s="103"/>
      <c r="H43" s="12"/>
      <c r="I43" s="103"/>
      <c r="J43" s="12"/>
      <c r="K43" s="103"/>
    </row>
    <row r="44" spans="1:21" ht="13.5" customHeight="1" x14ac:dyDescent="0.15">
      <c r="A44" s="346" t="s">
        <v>18</v>
      </c>
      <c r="B44" s="346"/>
      <c r="F44" s="17"/>
      <c r="H44" s="17"/>
      <c r="J44" s="17"/>
      <c r="M44" s="17"/>
      <c r="N44" s="254" t="s">
        <v>69</v>
      </c>
      <c r="O44" s="254"/>
      <c r="P44" s="254"/>
      <c r="Q44" s="254"/>
      <c r="R44" s="254"/>
      <c r="S44" s="254"/>
      <c r="T44" s="254"/>
    </row>
    <row r="45" spans="1:21" s="17" customFormat="1" ht="13.5" customHeight="1" x14ac:dyDescent="0.15">
      <c r="A45" s="291"/>
      <c r="B45" s="291"/>
      <c r="C45" s="27"/>
      <c r="D45" s="24"/>
      <c r="E45" s="24"/>
      <c r="F45" s="20"/>
      <c r="G45" s="101"/>
      <c r="H45" s="20"/>
      <c r="I45" s="101"/>
      <c r="J45" s="20"/>
      <c r="K45" s="101"/>
      <c r="L45" s="20"/>
      <c r="M45" s="20"/>
      <c r="N45" s="254"/>
      <c r="O45" s="254"/>
      <c r="P45" s="254"/>
      <c r="Q45" s="254"/>
      <c r="R45" s="254"/>
      <c r="S45" s="254"/>
      <c r="T45" s="254"/>
      <c r="U45" s="3"/>
    </row>
    <row r="46" spans="1:21" s="17" customFormat="1" ht="13.5" customHeight="1" x14ac:dyDescent="0.15">
      <c r="A46" s="26"/>
      <c r="B46" s="66" t="s">
        <v>93</v>
      </c>
      <c r="C46" s="53" t="s">
        <v>1</v>
      </c>
      <c r="D46" s="54" t="s">
        <v>95</v>
      </c>
      <c r="E46" s="24"/>
      <c r="F46" s="20"/>
      <c r="G46" s="101"/>
      <c r="H46" s="20"/>
      <c r="I46" s="101"/>
      <c r="J46" s="20"/>
      <c r="K46" s="101"/>
      <c r="L46" s="20"/>
      <c r="M46" s="20"/>
      <c r="N46" s="20"/>
      <c r="O46" s="3"/>
      <c r="P46" s="3"/>
      <c r="Q46" s="64" t="s">
        <v>61</v>
      </c>
      <c r="R46" s="100"/>
      <c r="S46" s="255" t="s">
        <v>62</v>
      </c>
      <c r="T46" s="99"/>
      <c r="U46" s="3"/>
    </row>
    <row r="47" spans="1:21" s="17" customFormat="1" ht="13.5" customHeight="1" thickBot="1" x14ac:dyDescent="0.2">
      <c r="A47" s="19"/>
      <c r="B47" s="221" t="s">
        <v>11</v>
      </c>
      <c r="C47" s="350" t="s">
        <v>26</v>
      </c>
      <c r="D47" s="352" t="s">
        <v>96</v>
      </c>
      <c r="E47" s="20"/>
      <c r="F47" s="29"/>
      <c r="G47" s="101"/>
      <c r="H47" s="20"/>
      <c r="I47" s="101"/>
      <c r="J47" s="20"/>
      <c r="K47" s="101"/>
      <c r="L47" s="20"/>
      <c r="M47" s="278"/>
      <c r="N47" s="228" t="s">
        <v>21</v>
      </c>
      <c r="O47" s="341" t="s">
        <v>26</v>
      </c>
      <c r="P47" s="226" t="s">
        <v>27</v>
      </c>
      <c r="Q47" s="110" t="s">
        <v>346</v>
      </c>
      <c r="R47" s="100"/>
      <c r="S47" s="255"/>
      <c r="T47" s="99"/>
      <c r="U47" s="3"/>
    </row>
    <row r="48" spans="1:21" s="17" customFormat="1" ht="13.5" customHeight="1" x14ac:dyDescent="0.15">
      <c r="A48" s="20"/>
      <c r="B48" s="221"/>
      <c r="C48" s="351"/>
      <c r="D48" s="353"/>
      <c r="E48" s="22"/>
      <c r="F48" s="29"/>
      <c r="G48" s="101"/>
      <c r="H48" s="20"/>
      <c r="I48" s="101"/>
      <c r="J48" s="20"/>
      <c r="K48" s="101"/>
      <c r="L48" s="22"/>
      <c r="M48" s="278"/>
      <c r="N48" s="262"/>
      <c r="O48" s="342"/>
      <c r="P48" s="243"/>
      <c r="Q48" s="235" t="s">
        <v>28</v>
      </c>
      <c r="R48" s="100"/>
      <c r="S48" s="3"/>
      <c r="T48" s="99"/>
    </row>
    <row r="49" spans="1:21" s="17" customFormat="1" ht="13.5" customHeight="1" thickBot="1" x14ac:dyDescent="0.2">
      <c r="A49" s="20"/>
      <c r="B49" s="20"/>
      <c r="E49" s="22"/>
      <c r="F49" s="20"/>
      <c r="G49" s="101"/>
      <c r="H49" s="20"/>
      <c r="I49" s="101"/>
      <c r="J49" s="20"/>
      <c r="K49" s="101"/>
      <c r="L49" s="22"/>
      <c r="M49" s="20"/>
      <c r="N49" s="3"/>
      <c r="O49" s="3"/>
      <c r="P49" s="3"/>
      <c r="Q49" s="260"/>
      <c r="R49" s="108">
        <v>2</v>
      </c>
      <c r="S49" s="90" t="s">
        <v>363</v>
      </c>
      <c r="T49" s="99"/>
      <c r="U49" s="20"/>
    </row>
    <row r="50" spans="1:21" s="17" customFormat="1" ht="13.5" customHeight="1" x14ac:dyDescent="0.15">
      <c r="A50" s="20"/>
      <c r="B50" s="30"/>
      <c r="E50" s="30"/>
      <c r="F50" s="20"/>
      <c r="G50" s="101"/>
      <c r="H50" s="20"/>
      <c r="I50" s="101"/>
      <c r="J50" s="20"/>
      <c r="K50" s="101"/>
      <c r="L50" s="22"/>
      <c r="M50" s="20"/>
      <c r="N50" s="3"/>
      <c r="O50" s="3"/>
      <c r="P50" s="3"/>
      <c r="Q50" s="259"/>
      <c r="R50" s="104">
        <v>3</v>
      </c>
      <c r="S50" s="274" t="s">
        <v>29</v>
      </c>
      <c r="T50" s="114"/>
      <c r="U50" s="20"/>
    </row>
    <row r="51" spans="1:21" s="17" customFormat="1" ht="13.5" customHeight="1" thickBot="1" x14ac:dyDescent="0.2">
      <c r="A51" s="20"/>
      <c r="B51"/>
      <c r="E51"/>
      <c r="F51" s="19"/>
      <c r="G51" s="101"/>
      <c r="H51" s="20"/>
      <c r="I51" s="101"/>
      <c r="J51" s="20"/>
      <c r="K51" s="101"/>
      <c r="L51" s="22"/>
      <c r="M51" s="239" t="s">
        <v>365</v>
      </c>
      <c r="N51" s="228" t="s">
        <v>19</v>
      </c>
      <c r="O51" s="230" t="str">
        <f>IFERROR(VLOOKUP($M51,data!$D$25:$F$41,2,FALSE),"")</f>
        <v>世田谷学園</v>
      </c>
      <c r="P51" s="242" t="str">
        <f>IFERROR(VLOOKUP($M51,data!$D$25:$F$41,3,FALSE),"")</f>
        <v>東京</v>
      </c>
      <c r="Q51" s="343"/>
      <c r="R51" s="104"/>
      <c r="S51" s="232"/>
      <c r="T51" s="114"/>
    </row>
    <row r="52" spans="1:21" s="17" customFormat="1" ht="13.5" customHeight="1" thickBot="1" x14ac:dyDescent="0.2">
      <c r="A52" s="20"/>
      <c r="B52" s="22"/>
      <c r="E52" s="22"/>
      <c r="F52" s="20"/>
      <c r="G52" s="101"/>
      <c r="H52" s="20"/>
      <c r="I52" s="101"/>
      <c r="J52" s="20"/>
      <c r="K52" s="101"/>
      <c r="L52" s="22"/>
      <c r="M52" s="278"/>
      <c r="N52" s="262"/>
      <c r="O52" s="231"/>
      <c r="P52" s="243"/>
      <c r="Q52" s="90" t="s">
        <v>346</v>
      </c>
      <c r="R52" s="100"/>
      <c r="S52" s="232"/>
      <c r="T52" s="114">
        <v>7</v>
      </c>
      <c r="U52" s="340"/>
    </row>
    <row r="53" spans="1:21" s="17" customFormat="1" ht="13.5" customHeight="1" x14ac:dyDescent="0.15">
      <c r="A53" s="20"/>
      <c r="B53" s="22"/>
      <c r="C53" s="20"/>
      <c r="D53" s="22"/>
      <c r="E53" s="22"/>
      <c r="F53" s="20"/>
      <c r="G53" s="101"/>
      <c r="H53" s="20"/>
      <c r="I53" s="101"/>
      <c r="J53" s="20"/>
      <c r="K53" s="101"/>
      <c r="L53" s="22"/>
      <c r="M53" s="20"/>
      <c r="N53" s="3"/>
      <c r="O53" s="3"/>
      <c r="P53" s="3"/>
      <c r="Q53" s="3"/>
      <c r="R53" s="100"/>
      <c r="S53" s="233"/>
      <c r="T53" s="115">
        <v>0</v>
      </c>
      <c r="U53" s="340"/>
    </row>
    <row r="54" spans="1:21" s="17" customFormat="1" ht="13.5" customHeight="1" x14ac:dyDescent="0.15">
      <c r="A54" s="20"/>
      <c r="B54" s="20"/>
      <c r="C54" s="20"/>
      <c r="D54" s="22"/>
      <c r="E54" s="22"/>
      <c r="F54" s="20"/>
      <c r="G54" s="101"/>
      <c r="H54" s="20"/>
      <c r="I54" s="101"/>
      <c r="J54" s="20"/>
      <c r="K54" s="101"/>
      <c r="L54" s="22"/>
      <c r="M54" s="20"/>
      <c r="N54" s="3"/>
      <c r="O54" s="3"/>
      <c r="P54" s="3"/>
      <c r="Q54" s="3"/>
      <c r="R54" s="100"/>
      <c r="S54" s="233"/>
      <c r="T54" s="99"/>
    </row>
    <row r="55" spans="1:21" s="17" customFormat="1" ht="13.5" customHeight="1" thickBot="1" x14ac:dyDescent="0.2">
      <c r="A55" s="20"/>
      <c r="B55" s="22"/>
      <c r="C55" s="20"/>
      <c r="D55" s="22"/>
      <c r="E55" s="22"/>
      <c r="F55" s="20"/>
      <c r="G55" s="101"/>
      <c r="H55" s="20"/>
      <c r="I55" s="101"/>
      <c r="J55" s="20"/>
      <c r="K55" s="101"/>
      <c r="L55" s="22"/>
      <c r="M55" s="239" t="s">
        <v>329</v>
      </c>
      <c r="N55" s="228" t="s">
        <v>20</v>
      </c>
      <c r="O55" s="230" t="str">
        <f>IFERROR(VLOOKUP($M55,data!$D$25:$F$41,2,FALSE),"")</f>
        <v>埼玉栄</v>
      </c>
      <c r="P55" s="242" t="str">
        <f>IFERROR(VLOOKUP($M55,data!$D$25:$F$41,3,FALSE),"")</f>
        <v>埼玉</v>
      </c>
      <c r="Q55" s="137"/>
      <c r="R55" s="138"/>
      <c r="S55" s="233"/>
      <c r="T55" s="99"/>
    </row>
    <row r="56" spans="1:21" s="17" customFormat="1" ht="13.5" customHeight="1" x14ac:dyDescent="0.15">
      <c r="A56" s="20"/>
      <c r="B56" s="20"/>
      <c r="C56" s="20"/>
      <c r="D56" s="22"/>
      <c r="E56" s="22"/>
      <c r="F56" s="20"/>
      <c r="G56" s="101"/>
      <c r="H56" s="20"/>
      <c r="I56" s="101"/>
      <c r="J56" s="20"/>
      <c r="K56" s="101"/>
      <c r="L56" s="22"/>
      <c r="M56" s="278"/>
      <c r="N56" s="262"/>
      <c r="O56" s="231"/>
      <c r="P56" s="243"/>
      <c r="Q56" s="128"/>
      <c r="R56" s="100"/>
      <c r="S56" s="123" t="s">
        <v>357</v>
      </c>
      <c r="T56" s="99"/>
    </row>
    <row r="57" spans="1:21" s="17" customFormat="1" ht="13.5" customHeight="1" x14ac:dyDescent="0.15">
      <c r="A57" s="20"/>
      <c r="B57" s="28"/>
      <c r="C57" s="20"/>
      <c r="D57" s="22"/>
      <c r="E57" s="22"/>
      <c r="F57" s="20"/>
      <c r="G57" s="101"/>
      <c r="H57" s="20"/>
      <c r="I57" s="101"/>
      <c r="J57" s="20"/>
      <c r="K57" s="101"/>
      <c r="L57" s="22"/>
      <c r="M57" s="20"/>
      <c r="N57" s="9"/>
      <c r="O57" s="9"/>
      <c r="P57" s="9"/>
      <c r="Q57" s="9"/>
      <c r="R57" s="101"/>
      <c r="S57" s="9"/>
      <c r="T57" s="101"/>
      <c r="U57" s="9"/>
    </row>
  </sheetData>
  <mergeCells count="164">
    <mergeCell ref="M47:M48"/>
    <mergeCell ref="M51:M52"/>
    <mergeCell ref="M55:M56"/>
    <mergeCell ref="M6:M7"/>
    <mergeCell ref="M10:M11"/>
    <mergeCell ref="M14:M15"/>
    <mergeCell ref="M18:M19"/>
    <mergeCell ref="M26:M27"/>
    <mergeCell ref="M30:M31"/>
    <mergeCell ref="M34:M35"/>
    <mergeCell ref="S46:S47"/>
    <mergeCell ref="N4:O5"/>
    <mergeCell ref="N24:O25"/>
    <mergeCell ref="S5:S6"/>
    <mergeCell ref="Q7:Q10"/>
    <mergeCell ref="Q15:Q18"/>
    <mergeCell ref="O6:O7"/>
    <mergeCell ref="P6:P7"/>
    <mergeCell ref="N10:N11"/>
    <mergeCell ref="O10:O11"/>
    <mergeCell ref="N26:N27"/>
    <mergeCell ref="O26:O27"/>
    <mergeCell ref="P26:P27"/>
    <mergeCell ref="P34:P35"/>
    <mergeCell ref="N30:N31"/>
    <mergeCell ref="O30:O31"/>
    <mergeCell ref="N14:N15"/>
    <mergeCell ref="O14:O15"/>
    <mergeCell ref="P14:P15"/>
    <mergeCell ref="B47:B48"/>
    <mergeCell ref="S25:S26"/>
    <mergeCell ref="S9:S16"/>
    <mergeCell ref="Q27:Q30"/>
    <mergeCell ref="Q35:Q38"/>
    <mergeCell ref="S29:S36"/>
    <mergeCell ref="F8:F9"/>
    <mergeCell ref="H9:H12"/>
    <mergeCell ref="H37:H40"/>
    <mergeCell ref="E17:E18"/>
    <mergeCell ref="B15:B16"/>
    <mergeCell ref="J11:J18"/>
    <mergeCell ref="F12:F13"/>
    <mergeCell ref="F16:F17"/>
    <mergeCell ref="H17:H20"/>
    <mergeCell ref="F20:F21"/>
    <mergeCell ref="E13:E14"/>
    <mergeCell ref="B19:B20"/>
    <mergeCell ref="E7:E8"/>
    <mergeCell ref="E11:E12"/>
    <mergeCell ref="B9:B10"/>
    <mergeCell ref="C9:C10"/>
    <mergeCell ref="D9:D10"/>
    <mergeCell ref="E9:E10"/>
    <mergeCell ref="N55:N56"/>
    <mergeCell ref="O55:O56"/>
    <mergeCell ref="P55:P56"/>
    <mergeCell ref="A44:B45"/>
    <mergeCell ref="F28:F29"/>
    <mergeCell ref="H29:H32"/>
    <mergeCell ref="J31:J38"/>
    <mergeCell ref="F32:F33"/>
    <mergeCell ref="F36:F37"/>
    <mergeCell ref="D29:D30"/>
    <mergeCell ref="F40:F41"/>
    <mergeCell ref="C47:C48"/>
    <mergeCell ref="D47:D48"/>
    <mergeCell ref="B27:B28"/>
    <mergeCell ref="C27:C28"/>
    <mergeCell ref="D27:D28"/>
    <mergeCell ref="E31:E32"/>
    <mergeCell ref="E27:E28"/>
    <mergeCell ref="B29:B30"/>
    <mergeCell ref="C29:C30"/>
    <mergeCell ref="D33:D34"/>
    <mergeCell ref="E33:E34"/>
    <mergeCell ref="B31:B32"/>
    <mergeCell ref="C31:C32"/>
    <mergeCell ref="A37:A38"/>
    <mergeCell ref="A39:A40"/>
    <mergeCell ref="A29:A30"/>
    <mergeCell ref="A31:A32"/>
    <mergeCell ref="N18:N19"/>
    <mergeCell ref="E39:E40"/>
    <mergeCell ref="B41:B42"/>
    <mergeCell ref="C41:C42"/>
    <mergeCell ref="D41:D42"/>
    <mergeCell ref="E41:E42"/>
    <mergeCell ref="B39:B40"/>
    <mergeCell ref="C39:C40"/>
    <mergeCell ref="D39:D40"/>
    <mergeCell ref="A41:A42"/>
    <mergeCell ref="D31:D32"/>
    <mergeCell ref="E29:E30"/>
    <mergeCell ref="E35:E36"/>
    <mergeCell ref="B37:B38"/>
    <mergeCell ref="C37:C38"/>
    <mergeCell ref="D37:D38"/>
    <mergeCell ref="E37:E38"/>
    <mergeCell ref="B35:B36"/>
    <mergeCell ref="C35:C36"/>
    <mergeCell ref="M38:M39"/>
    <mergeCell ref="A9:A10"/>
    <mergeCell ref="A11:A12"/>
    <mergeCell ref="A33:A34"/>
    <mergeCell ref="A15:A16"/>
    <mergeCell ref="A13:A14"/>
    <mergeCell ref="A27:A28"/>
    <mergeCell ref="B33:B34"/>
    <mergeCell ref="C33:C34"/>
    <mergeCell ref="A17:A18"/>
    <mergeCell ref="A19:A20"/>
    <mergeCell ref="A21:A22"/>
    <mergeCell ref="C19:C20"/>
    <mergeCell ref="B17:B18"/>
    <mergeCell ref="C17:C18"/>
    <mergeCell ref="C15:C16"/>
    <mergeCell ref="A1:C2"/>
    <mergeCell ref="A4:C5"/>
    <mergeCell ref="A24:C25"/>
    <mergeCell ref="B21:B22"/>
    <mergeCell ref="C21:C22"/>
    <mergeCell ref="D21:D22"/>
    <mergeCell ref="E21:E22"/>
    <mergeCell ref="A35:A36"/>
    <mergeCell ref="C7:C8"/>
    <mergeCell ref="C11:C12"/>
    <mergeCell ref="D11:D12"/>
    <mergeCell ref="B11:B12"/>
    <mergeCell ref="D7:D8"/>
    <mergeCell ref="B13:B14"/>
    <mergeCell ref="C13:C14"/>
    <mergeCell ref="D13:D14"/>
    <mergeCell ref="B7:B8"/>
    <mergeCell ref="D35:D36"/>
    <mergeCell ref="E15:E16"/>
    <mergeCell ref="E19:E20"/>
    <mergeCell ref="D19:D20"/>
    <mergeCell ref="D17:D18"/>
    <mergeCell ref="D15:D16"/>
    <mergeCell ref="A7:A8"/>
    <mergeCell ref="N1:T2"/>
    <mergeCell ref="N44:T45"/>
    <mergeCell ref="N34:N35"/>
    <mergeCell ref="O34:O35"/>
    <mergeCell ref="U52:U53"/>
    <mergeCell ref="N47:N48"/>
    <mergeCell ref="O47:O48"/>
    <mergeCell ref="P47:P48"/>
    <mergeCell ref="N51:N52"/>
    <mergeCell ref="O51:O52"/>
    <mergeCell ref="P51:P52"/>
    <mergeCell ref="P30:P31"/>
    <mergeCell ref="N6:N7"/>
    <mergeCell ref="S50:S55"/>
    <mergeCell ref="Q48:Q51"/>
    <mergeCell ref="O18:O19"/>
    <mergeCell ref="P18:P19"/>
    <mergeCell ref="U36:U37"/>
    <mergeCell ref="N38:N39"/>
    <mergeCell ref="O38:O39"/>
    <mergeCell ref="P38:P39"/>
    <mergeCell ref="U28:U29"/>
    <mergeCell ref="P10:P11"/>
    <mergeCell ref="U12:U13"/>
  </mergeCells>
  <phoneticPr fontId="2"/>
  <pageMargins left="0.74803149606299213" right="0.74803149606299213" top="0.59055118110236227" bottom="0.98425196850393704" header="0.51181102362204722" footer="0.51181102362204722"/>
  <pageSetup paperSize="9" fitToWidth="2" orientation="portrait" r:id="rId1"/>
  <headerFooter alignWithMargins="0"/>
  <colBreaks count="1" manualBreakCount="1">
    <brk id="11" max="5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54"/>
  <sheetViews>
    <sheetView zoomScaleNormal="100" zoomScaleSheetLayoutView="100" workbookViewId="0">
      <selection activeCell="C71" sqref="C71"/>
    </sheetView>
  </sheetViews>
  <sheetFormatPr defaultColWidth="9.140625" defaultRowHeight="12.75" customHeight="1" x14ac:dyDescent="0.15"/>
  <cols>
    <col min="1" max="1" width="5.28515625" style="3" customWidth="1"/>
    <col min="2" max="2" width="6.7109375" style="3" bestFit="1" customWidth="1"/>
    <col min="3" max="3" width="26.28515625" style="4" customWidth="1"/>
    <col min="4" max="4" width="8.7109375" style="4" customWidth="1"/>
    <col min="5" max="5" width="2.85546875" style="3" customWidth="1"/>
    <col min="6" max="6" width="10.28515625" style="3" customWidth="1"/>
    <col min="7" max="7" width="2.140625" style="99" customWidth="1"/>
    <col min="8" max="8" width="8.140625" style="3" customWidth="1"/>
    <col min="9" max="9" width="2.140625" style="99" customWidth="1"/>
    <col min="10" max="10" width="8.140625" style="3" customWidth="1"/>
    <col min="11" max="11" width="10.28515625" style="99" customWidth="1"/>
    <col min="12" max="12" width="4.5703125" style="3" customWidth="1"/>
    <col min="13" max="13" width="3.28515625" style="3" customWidth="1"/>
    <col min="14" max="14" width="6.7109375" style="3" customWidth="1"/>
    <col min="15" max="15" width="35.5703125" style="3" customWidth="1"/>
    <col min="16" max="16" width="8.5703125" style="3" customWidth="1"/>
    <col min="17" max="17" width="10.28515625" style="3" customWidth="1"/>
    <col min="18" max="18" width="2.140625" style="99" customWidth="1"/>
    <col min="19" max="19" width="8.140625" style="3" customWidth="1"/>
    <col min="20" max="20" width="10.28515625" style="99" customWidth="1"/>
    <col min="21" max="21" width="22" style="3" customWidth="1"/>
    <col min="22" max="16384" width="9.140625" style="3"/>
  </cols>
  <sheetData>
    <row r="1" spans="1:21" ht="12.75" customHeight="1" x14ac:dyDescent="0.15">
      <c r="A1" s="254" t="s">
        <v>5</v>
      </c>
      <c r="B1" s="254"/>
      <c r="C1" s="254"/>
      <c r="D1" s="254"/>
      <c r="E1" s="254"/>
      <c r="F1" s="2"/>
      <c r="G1" s="136"/>
      <c r="H1" s="2"/>
      <c r="I1" s="136"/>
      <c r="J1" s="2"/>
      <c r="K1" s="136"/>
      <c r="M1" s="32"/>
      <c r="N1" s="254" t="s">
        <v>22</v>
      </c>
      <c r="O1" s="254"/>
      <c r="P1" s="254"/>
      <c r="Q1" s="254"/>
      <c r="R1" s="254"/>
      <c r="S1" s="254"/>
      <c r="T1" s="254"/>
      <c r="U1" s="1"/>
    </row>
    <row r="2" spans="1:21" ht="12.75" customHeight="1" x14ac:dyDescent="0.15">
      <c r="A2" s="254"/>
      <c r="B2" s="254"/>
      <c r="C2" s="254"/>
      <c r="D2" s="254"/>
      <c r="E2" s="254"/>
      <c r="F2" s="2"/>
      <c r="G2" s="136"/>
      <c r="H2" s="2"/>
      <c r="I2" s="136"/>
      <c r="J2" s="2"/>
      <c r="K2" s="136"/>
      <c r="M2" s="32"/>
      <c r="N2" s="254"/>
      <c r="O2" s="254"/>
      <c r="P2" s="254"/>
      <c r="Q2" s="254"/>
      <c r="R2" s="254"/>
      <c r="S2" s="254"/>
      <c r="T2" s="254"/>
      <c r="U2" s="1"/>
    </row>
    <row r="4" spans="1:21" ht="12.75" customHeight="1" x14ac:dyDescent="0.15">
      <c r="A4" s="265" t="s">
        <v>125</v>
      </c>
      <c r="B4" s="265"/>
      <c r="C4" s="265"/>
      <c r="N4" s="265" t="s">
        <v>138</v>
      </c>
      <c r="O4" s="265"/>
      <c r="P4" s="265"/>
    </row>
    <row r="5" spans="1:21" ht="12.75" customHeight="1" x14ac:dyDescent="0.15">
      <c r="A5" s="265"/>
      <c r="B5" s="265"/>
      <c r="C5" s="265"/>
      <c r="N5" s="266"/>
      <c r="O5" s="266"/>
      <c r="P5" s="266"/>
      <c r="Q5" s="64" t="s">
        <v>53</v>
      </c>
      <c r="R5" s="100"/>
      <c r="S5" s="320" t="s">
        <v>54</v>
      </c>
    </row>
    <row r="6" spans="1:21" ht="12.75" customHeight="1" thickBot="1" x14ac:dyDescent="0.2">
      <c r="A6" s="5"/>
      <c r="B6" s="58" t="s">
        <v>296</v>
      </c>
      <c r="C6" s="14" t="s">
        <v>1</v>
      </c>
      <c r="D6" s="14" t="s">
        <v>2</v>
      </c>
      <c r="E6" s="71"/>
      <c r="F6" s="64" t="s">
        <v>52</v>
      </c>
      <c r="G6" s="100"/>
      <c r="H6" s="65" t="s">
        <v>53</v>
      </c>
      <c r="I6" s="100"/>
      <c r="J6" s="65" t="s">
        <v>54</v>
      </c>
      <c r="M6" s="239" t="s">
        <v>360</v>
      </c>
      <c r="N6" s="263">
        <v>1</v>
      </c>
      <c r="O6" s="240" t="str">
        <f>IFERROR(VLOOKUP($M6,data!$L$25:$N$40,2,FALSE),"")</f>
        <v>拓殖大学紅陵</v>
      </c>
      <c r="P6" s="242" t="str">
        <f>IFERROR(VLOOKUP($M6,data!$L$25:$N$40,3,FALSE),"")</f>
        <v>千葉</v>
      </c>
      <c r="Q6" s="96" t="s">
        <v>347</v>
      </c>
      <c r="R6" s="100"/>
      <c r="S6" s="255"/>
    </row>
    <row r="7" spans="1:21" ht="12.75" customHeight="1" thickBot="1" x14ac:dyDescent="0.2">
      <c r="A7" s="278"/>
      <c r="B7" s="283">
        <v>1</v>
      </c>
      <c r="C7" s="284" t="s">
        <v>194</v>
      </c>
      <c r="D7" s="279" t="s">
        <v>183</v>
      </c>
      <c r="E7" s="281">
        <v>1</v>
      </c>
      <c r="F7" s="96" t="s">
        <v>345</v>
      </c>
      <c r="G7" s="100"/>
      <c r="I7" s="100"/>
      <c r="M7" s="278"/>
      <c r="N7" s="264"/>
      <c r="O7" s="241"/>
      <c r="P7" s="243"/>
      <c r="Q7" s="267" t="s">
        <v>32</v>
      </c>
      <c r="R7" s="104"/>
    </row>
    <row r="8" spans="1:21" ht="12.75" customHeight="1" thickBot="1" x14ac:dyDescent="0.2">
      <c r="A8" s="278"/>
      <c r="B8" s="264"/>
      <c r="C8" s="284"/>
      <c r="D8" s="280"/>
      <c r="E8" s="281"/>
      <c r="F8" s="270" t="s">
        <v>28</v>
      </c>
      <c r="G8" s="102">
        <v>3</v>
      </c>
      <c r="H8" s="90" t="s">
        <v>352</v>
      </c>
      <c r="I8" s="100"/>
      <c r="Q8" s="259"/>
      <c r="R8" s="102">
        <v>3</v>
      </c>
      <c r="S8" s="122" t="s">
        <v>357</v>
      </c>
      <c r="U8" s="340"/>
    </row>
    <row r="9" spans="1:21" ht="12.75" customHeight="1" thickBot="1" x14ac:dyDescent="0.2">
      <c r="A9" s="278"/>
      <c r="B9" s="283">
        <v>2</v>
      </c>
      <c r="C9" s="286" t="s">
        <v>205</v>
      </c>
      <c r="D9" s="344" t="s">
        <v>184</v>
      </c>
      <c r="E9" s="281">
        <v>2</v>
      </c>
      <c r="F9" s="271"/>
      <c r="G9" s="100">
        <v>2</v>
      </c>
      <c r="H9" s="274" t="s">
        <v>35</v>
      </c>
      <c r="I9" s="104"/>
      <c r="Q9" s="260"/>
      <c r="R9" s="111">
        <v>2</v>
      </c>
      <c r="S9" s="310" t="s">
        <v>34</v>
      </c>
      <c r="U9" s="340"/>
    </row>
    <row r="10" spans="1:21" ht="12.75" customHeight="1" thickBot="1" x14ac:dyDescent="0.2">
      <c r="A10" s="278"/>
      <c r="B10" s="264"/>
      <c r="C10" s="287"/>
      <c r="D10" s="344"/>
      <c r="E10" s="281"/>
      <c r="F10" s="90" t="s">
        <v>339</v>
      </c>
      <c r="G10" s="100"/>
      <c r="H10" s="232"/>
      <c r="I10" s="102">
        <v>3</v>
      </c>
      <c r="J10" s="90" t="s">
        <v>364</v>
      </c>
      <c r="M10" s="239" t="s">
        <v>341</v>
      </c>
      <c r="N10" s="263">
        <v>2</v>
      </c>
      <c r="O10" s="240" t="str">
        <f>IFERROR(VLOOKUP($M10,data!$L$25:$N$40,2,FALSE),"")</f>
        <v>日本大学鶴ヶ丘</v>
      </c>
      <c r="P10" s="242" t="str">
        <f>IFERROR(VLOOKUP($M10,data!$L$25:$N$40,3,FALSE),"")</f>
        <v>東京</v>
      </c>
      <c r="Q10" s="261"/>
      <c r="R10" s="100"/>
      <c r="S10" s="310"/>
    </row>
    <row r="11" spans="1:21" ht="12.75" customHeight="1" thickBot="1" x14ac:dyDescent="0.2">
      <c r="A11" s="278"/>
      <c r="B11" s="283">
        <v>3</v>
      </c>
      <c r="C11" s="286" t="s">
        <v>198</v>
      </c>
      <c r="D11" s="279" t="s">
        <v>186</v>
      </c>
      <c r="E11" s="281">
        <v>3</v>
      </c>
      <c r="F11" s="96" t="s">
        <v>339</v>
      </c>
      <c r="G11" s="100"/>
      <c r="H11" s="233"/>
      <c r="I11" s="111">
        <v>2</v>
      </c>
      <c r="J11" s="274" t="s">
        <v>37</v>
      </c>
      <c r="K11" s="114"/>
      <c r="M11" s="278"/>
      <c r="N11" s="264"/>
      <c r="O11" s="241"/>
      <c r="P11" s="243"/>
      <c r="Q11" s="90" t="s">
        <v>347</v>
      </c>
      <c r="R11" s="100"/>
      <c r="S11" s="310"/>
    </row>
    <row r="12" spans="1:21" ht="12.75" customHeight="1" thickBot="1" x14ac:dyDescent="0.2">
      <c r="A12" s="278"/>
      <c r="B12" s="264"/>
      <c r="C12" s="287"/>
      <c r="D12" s="280"/>
      <c r="E12" s="281"/>
      <c r="F12" s="270" t="s">
        <v>29</v>
      </c>
      <c r="G12" s="102">
        <v>4</v>
      </c>
      <c r="H12" s="233"/>
      <c r="I12" s="100"/>
      <c r="J12" s="276"/>
      <c r="K12" s="114"/>
      <c r="R12" s="100"/>
      <c r="S12" s="310"/>
      <c r="T12" s="113">
        <v>0</v>
      </c>
    </row>
    <row r="13" spans="1:21" ht="12.75" customHeight="1" thickBot="1" x14ac:dyDescent="0.2">
      <c r="A13" s="278"/>
      <c r="B13" s="283">
        <v>4</v>
      </c>
      <c r="C13" s="286" t="s">
        <v>200</v>
      </c>
      <c r="D13" s="344" t="s">
        <v>185</v>
      </c>
      <c r="E13" s="281">
        <v>4</v>
      </c>
      <c r="F13" s="271"/>
      <c r="G13" s="100">
        <v>1</v>
      </c>
      <c r="H13" s="123" t="s">
        <v>347</v>
      </c>
      <c r="I13" s="100"/>
      <c r="J13" s="276"/>
      <c r="K13" s="114"/>
      <c r="R13" s="100"/>
      <c r="S13" s="267"/>
      <c r="T13" s="114">
        <v>5</v>
      </c>
    </row>
    <row r="14" spans="1:21" ht="12.75" customHeight="1" thickBot="1" x14ac:dyDescent="0.2">
      <c r="A14" s="278"/>
      <c r="B14" s="264"/>
      <c r="C14" s="287"/>
      <c r="D14" s="344"/>
      <c r="E14" s="281"/>
      <c r="F14" s="90" t="s">
        <v>339</v>
      </c>
      <c r="G14" s="100"/>
      <c r="I14" s="100"/>
      <c r="J14" s="276"/>
      <c r="K14" s="121">
        <v>4</v>
      </c>
      <c r="M14" s="239" t="s">
        <v>342</v>
      </c>
      <c r="N14" s="263">
        <v>3</v>
      </c>
      <c r="O14" s="240" t="str">
        <f>IFERROR(VLOOKUP($M14,data!$L$25:$N$40,2,FALSE),"")</f>
        <v>光明学園相模原</v>
      </c>
      <c r="P14" s="242" t="str">
        <f>IFERROR(VLOOKUP($M14,data!$L$25:$N$40,3,FALSE),"")</f>
        <v>神奈川</v>
      </c>
      <c r="Q14" s="90" t="s">
        <v>346</v>
      </c>
      <c r="R14" s="100"/>
      <c r="S14" s="267"/>
      <c r="T14" s="114"/>
    </row>
    <row r="15" spans="1:21" ht="12.75" customHeight="1" thickBot="1" x14ac:dyDescent="0.2">
      <c r="A15" s="278"/>
      <c r="B15" s="283">
        <v>5</v>
      </c>
      <c r="C15" s="284" t="s">
        <v>227</v>
      </c>
      <c r="D15" s="344" t="s">
        <v>183</v>
      </c>
      <c r="E15" s="281">
        <v>5</v>
      </c>
      <c r="F15" s="90" t="s">
        <v>344</v>
      </c>
      <c r="G15" s="100"/>
      <c r="I15" s="100"/>
      <c r="J15" s="277"/>
      <c r="K15" s="101">
        <v>1</v>
      </c>
      <c r="M15" s="278"/>
      <c r="N15" s="264"/>
      <c r="O15" s="241"/>
      <c r="P15" s="243"/>
      <c r="Q15" s="235" t="s">
        <v>33</v>
      </c>
      <c r="R15" s="100"/>
      <c r="S15" s="267"/>
      <c r="T15" s="114"/>
    </row>
    <row r="16" spans="1:21" ht="12.75" customHeight="1" thickBot="1" x14ac:dyDescent="0.2">
      <c r="A16" s="278"/>
      <c r="B16" s="264"/>
      <c r="C16" s="284"/>
      <c r="D16" s="344"/>
      <c r="E16" s="281"/>
      <c r="F16" s="268" t="s">
        <v>30</v>
      </c>
      <c r="G16" s="100">
        <v>0</v>
      </c>
      <c r="H16" s="122" t="s">
        <v>346</v>
      </c>
      <c r="I16" s="100"/>
      <c r="J16" s="277"/>
      <c r="Q16" s="260"/>
      <c r="R16" s="111">
        <v>0</v>
      </c>
      <c r="S16" s="267"/>
      <c r="T16" s="114"/>
      <c r="U16" s="340"/>
    </row>
    <row r="17" spans="1:21" ht="12.75" customHeight="1" thickBot="1" x14ac:dyDescent="0.2">
      <c r="A17" s="278"/>
      <c r="B17" s="283">
        <v>6</v>
      </c>
      <c r="C17" s="286" t="s">
        <v>192</v>
      </c>
      <c r="D17" s="279" t="s">
        <v>185</v>
      </c>
      <c r="E17" s="281">
        <v>6</v>
      </c>
      <c r="F17" s="269"/>
      <c r="G17" s="107">
        <v>5</v>
      </c>
      <c r="H17" s="267" t="s">
        <v>36</v>
      </c>
      <c r="I17" s="104"/>
      <c r="J17" s="277"/>
      <c r="Q17" s="259"/>
      <c r="R17" s="107">
        <v>5</v>
      </c>
      <c r="S17" s="123" t="s">
        <v>357</v>
      </c>
      <c r="U17" s="340"/>
    </row>
    <row r="18" spans="1:21" ht="12.75" customHeight="1" thickBot="1" x14ac:dyDescent="0.2">
      <c r="A18" s="278"/>
      <c r="B18" s="264"/>
      <c r="C18" s="287"/>
      <c r="D18" s="280"/>
      <c r="E18" s="281"/>
      <c r="F18" s="106" t="s">
        <v>344</v>
      </c>
      <c r="G18" s="100"/>
      <c r="H18" s="267"/>
      <c r="I18" s="102">
        <v>5</v>
      </c>
      <c r="J18" s="314"/>
      <c r="M18" s="239" t="s">
        <v>343</v>
      </c>
      <c r="N18" s="263">
        <v>4</v>
      </c>
      <c r="O18" s="240" t="str">
        <f>IFERROR(VLOOKUP($M18,data!$L$25:$N$40,2,FALSE),"")</f>
        <v>日本航空</v>
      </c>
      <c r="P18" s="242" t="str">
        <f>IFERROR(VLOOKUP($M18,data!$L$25:$N$40,3,FALSE),"")</f>
        <v>山梨</v>
      </c>
      <c r="Q18" s="259"/>
      <c r="R18" s="104"/>
    </row>
    <row r="19" spans="1:21" ht="12.75" customHeight="1" thickBot="1" x14ac:dyDescent="0.2">
      <c r="A19" s="278"/>
      <c r="B19" s="283">
        <v>7</v>
      </c>
      <c r="C19" s="286" t="s">
        <v>196</v>
      </c>
      <c r="D19" s="279" t="s">
        <v>184</v>
      </c>
      <c r="E19" s="281">
        <v>7</v>
      </c>
      <c r="F19" s="90" t="s">
        <v>338</v>
      </c>
      <c r="G19" s="100"/>
      <c r="H19" s="310"/>
      <c r="I19" s="100">
        <v>0</v>
      </c>
      <c r="J19" s="90" t="s">
        <v>363</v>
      </c>
      <c r="M19" s="278"/>
      <c r="N19" s="264"/>
      <c r="O19" s="241"/>
      <c r="P19" s="243"/>
      <c r="Q19" s="106" t="s">
        <v>347</v>
      </c>
      <c r="R19" s="100"/>
    </row>
    <row r="20" spans="1:21" ht="12.75" customHeight="1" thickBot="1" x14ac:dyDescent="0.2">
      <c r="A20" s="278"/>
      <c r="B20" s="264"/>
      <c r="C20" s="287"/>
      <c r="D20" s="280"/>
      <c r="E20" s="281"/>
      <c r="F20" s="273" t="s">
        <v>31</v>
      </c>
      <c r="G20" s="104">
        <v>3</v>
      </c>
      <c r="H20" s="310"/>
      <c r="I20" s="100"/>
    </row>
    <row r="21" spans="1:21" ht="12.75" customHeight="1" thickBot="1" x14ac:dyDescent="0.2">
      <c r="A21" s="278"/>
      <c r="B21" s="283">
        <v>8</v>
      </c>
      <c r="C21" s="286" t="s">
        <v>202</v>
      </c>
      <c r="D21" s="344" t="s">
        <v>186</v>
      </c>
      <c r="E21" s="281">
        <v>8</v>
      </c>
      <c r="F21" s="271"/>
      <c r="G21" s="105">
        <v>2</v>
      </c>
      <c r="H21" s="123" t="s">
        <v>348</v>
      </c>
      <c r="I21" s="100"/>
    </row>
    <row r="22" spans="1:21" ht="12.75" customHeight="1" x14ac:dyDescent="0.15">
      <c r="A22" s="278"/>
      <c r="B22" s="264"/>
      <c r="C22" s="287"/>
      <c r="D22" s="344"/>
      <c r="E22" s="281"/>
      <c r="F22" s="90" t="s">
        <v>339</v>
      </c>
      <c r="G22" s="100"/>
      <c r="I22" s="100"/>
    </row>
    <row r="23" spans="1:21" ht="12.75" customHeight="1" x14ac:dyDescent="0.15">
      <c r="A23" s="5"/>
      <c r="B23" s="10"/>
      <c r="C23" s="15"/>
      <c r="D23" s="15"/>
      <c r="E23" s="5"/>
    </row>
    <row r="24" spans="1:21" ht="12.75" customHeight="1" x14ac:dyDescent="0.15">
      <c r="A24" s="265" t="s">
        <v>126</v>
      </c>
      <c r="B24" s="265"/>
      <c r="C24" s="265"/>
      <c r="D24" s="11"/>
      <c r="N24" s="265" t="s">
        <v>128</v>
      </c>
      <c r="O24" s="265"/>
      <c r="P24" s="265"/>
    </row>
    <row r="25" spans="1:21" ht="12.75" customHeight="1" x14ac:dyDescent="0.15">
      <c r="A25" s="265"/>
      <c r="B25" s="265"/>
      <c r="C25" s="265"/>
      <c r="D25" s="16"/>
      <c r="N25" s="266"/>
      <c r="O25" s="266"/>
      <c r="P25" s="266"/>
      <c r="Q25" s="64" t="s">
        <v>53</v>
      </c>
      <c r="R25" s="101"/>
      <c r="S25" s="81"/>
    </row>
    <row r="26" spans="1:21" ht="12.75" customHeight="1" thickBot="1" x14ac:dyDescent="0.2">
      <c r="A26" s="5"/>
      <c r="B26" s="58" t="s">
        <v>296</v>
      </c>
      <c r="C26" s="6" t="s">
        <v>1</v>
      </c>
      <c r="D26" s="14" t="s">
        <v>2</v>
      </c>
      <c r="E26" s="71"/>
      <c r="F26" s="64" t="s">
        <v>52</v>
      </c>
      <c r="G26" s="100"/>
      <c r="H26" s="65" t="s">
        <v>53</v>
      </c>
      <c r="I26" s="100"/>
      <c r="J26" s="65" t="s">
        <v>54</v>
      </c>
      <c r="M26" s="239" t="s">
        <v>334</v>
      </c>
      <c r="N26" s="263">
        <v>1</v>
      </c>
      <c r="O26" s="240" t="str">
        <f>IFERROR(VLOOKUP($M26,data!$L$25:$N$40,2,FALSE),"")</f>
        <v>東洋大学附属牛久</v>
      </c>
      <c r="P26" s="242" t="str">
        <f>IFERROR(VLOOKUP($M26,data!$L$25:$N$40,3,FALSE),"")</f>
        <v>茨城</v>
      </c>
      <c r="Q26" s="96" t="s">
        <v>347</v>
      </c>
      <c r="R26" s="101"/>
      <c r="S26" s="82"/>
    </row>
    <row r="27" spans="1:21" ht="12.75" customHeight="1" thickBot="1" x14ac:dyDescent="0.2">
      <c r="A27" s="278"/>
      <c r="B27" s="283">
        <v>1</v>
      </c>
      <c r="C27" s="222" t="s">
        <v>216</v>
      </c>
      <c r="D27" s="311" t="s">
        <v>187</v>
      </c>
      <c r="E27" s="281">
        <v>1</v>
      </c>
      <c r="F27" s="90" t="s">
        <v>339</v>
      </c>
      <c r="G27" s="100"/>
      <c r="I27" s="100"/>
      <c r="M27" s="278"/>
      <c r="N27" s="264"/>
      <c r="O27" s="241"/>
      <c r="P27" s="243"/>
      <c r="Q27" s="267" t="s">
        <v>32</v>
      </c>
      <c r="R27" s="114"/>
    </row>
    <row r="28" spans="1:21" ht="12.75" customHeight="1" thickBot="1" x14ac:dyDescent="0.2">
      <c r="A28" s="278"/>
      <c r="B28" s="264"/>
      <c r="C28" s="287"/>
      <c r="D28" s="280"/>
      <c r="E28" s="281"/>
      <c r="F28" s="268" t="s">
        <v>28</v>
      </c>
      <c r="G28" s="100">
        <v>2</v>
      </c>
      <c r="H28" s="90" t="s">
        <v>352</v>
      </c>
      <c r="I28" s="100"/>
      <c r="Q28" s="259"/>
      <c r="R28" s="114">
        <v>5</v>
      </c>
    </row>
    <row r="29" spans="1:21" ht="12.75" customHeight="1" thickBot="1" x14ac:dyDescent="0.2">
      <c r="A29" s="278"/>
      <c r="B29" s="283">
        <v>2</v>
      </c>
      <c r="C29" s="284" t="s">
        <v>207</v>
      </c>
      <c r="D29" s="344" t="s">
        <v>188</v>
      </c>
      <c r="E29" s="281">
        <v>2</v>
      </c>
      <c r="F29" s="347"/>
      <c r="G29" s="107">
        <v>3</v>
      </c>
      <c r="H29" s="274" t="s">
        <v>34</v>
      </c>
      <c r="I29" s="104"/>
      <c r="Q29" s="260"/>
      <c r="R29" s="115">
        <v>0</v>
      </c>
      <c r="S29" s="120"/>
    </row>
    <row r="30" spans="1:21" ht="12.75" customHeight="1" thickBot="1" x14ac:dyDescent="0.2">
      <c r="A30" s="278"/>
      <c r="B30" s="264"/>
      <c r="C30" s="284"/>
      <c r="D30" s="344"/>
      <c r="E30" s="281"/>
      <c r="F30" s="90" t="s">
        <v>344</v>
      </c>
      <c r="G30" s="100"/>
      <c r="H30" s="232"/>
      <c r="I30" s="104">
        <v>3</v>
      </c>
      <c r="J30" s="90" t="s">
        <v>364</v>
      </c>
      <c r="M30" s="239" t="s">
        <v>335</v>
      </c>
      <c r="N30" s="263">
        <v>2</v>
      </c>
      <c r="O30" s="240" t="str">
        <f>IFERROR(VLOOKUP($M30,data!$L$25:$N$40,2,FALSE),"")</f>
        <v>宇都宮商業</v>
      </c>
      <c r="P30" s="242" t="str">
        <f>IFERROR(VLOOKUP($M30,data!$L$25:$N$40,3,FALSE),"")</f>
        <v>栃木</v>
      </c>
      <c r="Q30" s="261"/>
      <c r="R30" s="101"/>
      <c r="S30" s="9"/>
    </row>
    <row r="31" spans="1:21" ht="12.75" customHeight="1" thickBot="1" x14ac:dyDescent="0.2">
      <c r="A31" s="278"/>
      <c r="B31" s="283">
        <v>3</v>
      </c>
      <c r="C31" s="316" t="s">
        <v>211</v>
      </c>
      <c r="D31" s="294" t="s">
        <v>189</v>
      </c>
      <c r="E31" s="282">
        <v>3</v>
      </c>
      <c r="F31" s="90" t="s">
        <v>339</v>
      </c>
      <c r="G31" s="100"/>
      <c r="H31" s="233"/>
      <c r="I31" s="105">
        <v>2</v>
      </c>
      <c r="J31" s="272" t="s">
        <v>36</v>
      </c>
      <c r="M31" s="278"/>
      <c r="N31" s="264"/>
      <c r="O31" s="241"/>
      <c r="P31" s="243"/>
      <c r="Q31" s="90" t="s">
        <v>346</v>
      </c>
      <c r="R31" s="101"/>
      <c r="S31" s="9"/>
    </row>
    <row r="32" spans="1:21" ht="12.75" customHeight="1" thickBot="1" x14ac:dyDescent="0.2">
      <c r="A32" s="278"/>
      <c r="B32" s="264"/>
      <c r="C32" s="292"/>
      <c r="D32" s="295"/>
      <c r="E32" s="282"/>
      <c r="F32" s="273" t="s">
        <v>29</v>
      </c>
      <c r="G32" s="102">
        <v>5</v>
      </c>
      <c r="H32" s="233"/>
      <c r="I32" s="100"/>
      <c r="J32" s="277"/>
      <c r="R32" s="101"/>
      <c r="S32" s="9"/>
      <c r="U32" s="340"/>
    </row>
    <row r="33" spans="1:21" ht="12.75" customHeight="1" thickBot="1" x14ac:dyDescent="0.2">
      <c r="A33" s="278"/>
      <c r="B33" s="283">
        <v>4</v>
      </c>
      <c r="C33" s="313" t="s">
        <v>244</v>
      </c>
      <c r="D33" s="344" t="s">
        <v>190</v>
      </c>
      <c r="E33" s="281">
        <v>4</v>
      </c>
      <c r="F33" s="271"/>
      <c r="G33" s="100">
        <v>0</v>
      </c>
      <c r="H33" s="123" t="s">
        <v>347</v>
      </c>
      <c r="I33" s="100"/>
      <c r="J33" s="277"/>
      <c r="R33" s="101"/>
      <c r="S33" s="9"/>
      <c r="U33" s="340"/>
    </row>
    <row r="34" spans="1:21" ht="12.75" customHeight="1" thickBot="1" x14ac:dyDescent="0.2">
      <c r="A34" s="278"/>
      <c r="B34" s="264"/>
      <c r="C34" s="284"/>
      <c r="D34" s="344"/>
      <c r="E34" s="281"/>
      <c r="F34" s="90" t="s">
        <v>344</v>
      </c>
      <c r="G34" s="100"/>
      <c r="I34" s="100"/>
      <c r="J34" s="277"/>
      <c r="K34" s="113">
        <v>1</v>
      </c>
      <c r="M34" s="239" t="s">
        <v>361</v>
      </c>
      <c r="N34" s="263">
        <v>3</v>
      </c>
      <c r="O34" s="240" t="str">
        <f>IFERROR(VLOOKUP($M34,data!$L$25:$N$40,2,FALSE),"")</f>
        <v>水城</v>
      </c>
      <c r="P34" s="242" t="str">
        <f>IFERROR(VLOOKUP($M34,data!$L$25:$N$40,3,FALSE),"")</f>
        <v>茨城</v>
      </c>
      <c r="Q34" s="90" t="s">
        <v>346</v>
      </c>
      <c r="R34" s="101"/>
      <c r="S34" s="9"/>
    </row>
    <row r="35" spans="1:21" ht="12.75" customHeight="1" thickBot="1" x14ac:dyDescent="0.2">
      <c r="A35" s="278"/>
      <c r="B35" s="283">
        <v>5</v>
      </c>
      <c r="C35" s="313" t="s">
        <v>238</v>
      </c>
      <c r="D35" s="344" t="s">
        <v>187</v>
      </c>
      <c r="E35" s="281">
        <v>5</v>
      </c>
      <c r="F35" s="90" t="s">
        <v>344</v>
      </c>
      <c r="G35" s="100"/>
      <c r="I35" s="100"/>
      <c r="J35" s="276"/>
      <c r="K35" s="114">
        <v>4</v>
      </c>
      <c r="M35" s="278"/>
      <c r="N35" s="264"/>
      <c r="O35" s="241"/>
      <c r="P35" s="243"/>
      <c r="Q35" s="235" t="s">
        <v>33</v>
      </c>
      <c r="R35" s="101"/>
      <c r="S35" s="9"/>
    </row>
    <row r="36" spans="1:21" ht="12.75" customHeight="1" thickBot="1" x14ac:dyDescent="0.2">
      <c r="A36" s="278"/>
      <c r="B36" s="264"/>
      <c r="C36" s="284"/>
      <c r="D36" s="344"/>
      <c r="E36" s="281"/>
      <c r="F36" s="268" t="s">
        <v>30</v>
      </c>
      <c r="G36" s="108">
        <v>0</v>
      </c>
      <c r="H36" s="90" t="s">
        <v>346</v>
      </c>
      <c r="I36" s="100"/>
      <c r="J36" s="276"/>
      <c r="K36" s="114"/>
      <c r="Q36" s="260"/>
      <c r="R36" s="113">
        <v>0</v>
      </c>
      <c r="S36" s="116"/>
    </row>
    <row r="37" spans="1:21" ht="12.75" customHeight="1" thickBot="1" x14ac:dyDescent="0.2">
      <c r="A37" s="278"/>
      <c r="B37" s="283">
        <v>6</v>
      </c>
      <c r="C37" s="313" t="s">
        <v>209</v>
      </c>
      <c r="D37" s="279" t="s">
        <v>190</v>
      </c>
      <c r="E37" s="281">
        <v>6</v>
      </c>
      <c r="F37" s="347"/>
      <c r="G37" s="104">
        <v>5</v>
      </c>
      <c r="H37" s="272" t="s">
        <v>35</v>
      </c>
      <c r="I37" s="100"/>
      <c r="J37" s="276"/>
      <c r="K37" s="114"/>
      <c r="Q37" s="259"/>
      <c r="R37" s="114">
        <v>5</v>
      </c>
    </row>
    <row r="38" spans="1:21" ht="12.75" customHeight="1" thickBot="1" x14ac:dyDescent="0.2">
      <c r="A38" s="278"/>
      <c r="B38" s="264"/>
      <c r="C38" s="284"/>
      <c r="D38" s="280"/>
      <c r="E38" s="281"/>
      <c r="F38" s="90" t="s">
        <v>344</v>
      </c>
      <c r="G38" s="100"/>
      <c r="H38" s="233"/>
      <c r="I38" s="108">
        <v>0</v>
      </c>
      <c r="J38" s="276"/>
      <c r="K38" s="114"/>
      <c r="M38" s="239" t="s">
        <v>362</v>
      </c>
      <c r="N38" s="263">
        <v>4</v>
      </c>
      <c r="O38" s="240" t="str">
        <f>IFERROR(VLOOKUP($M38,data!$L$25:$N$40,2,FALSE),"")</f>
        <v>栄北</v>
      </c>
      <c r="P38" s="242" t="str">
        <f>IFERROR(VLOOKUP($M38,data!$L$25:$N$40,3,FALSE),"")</f>
        <v>埼玉</v>
      </c>
      <c r="Q38" s="259"/>
      <c r="R38" s="114"/>
    </row>
    <row r="39" spans="1:21" ht="12.75" customHeight="1" thickBot="1" x14ac:dyDescent="0.2">
      <c r="A39" s="278"/>
      <c r="B39" s="283">
        <v>7</v>
      </c>
      <c r="C39" s="313" t="s">
        <v>214</v>
      </c>
      <c r="D39" s="279" t="s">
        <v>188</v>
      </c>
      <c r="E39" s="281">
        <v>7</v>
      </c>
      <c r="F39" s="90" t="s">
        <v>340</v>
      </c>
      <c r="G39" s="100"/>
      <c r="H39" s="232"/>
      <c r="I39" s="104">
        <v>5</v>
      </c>
      <c r="J39" s="123" t="s">
        <v>349</v>
      </c>
      <c r="M39" s="278"/>
      <c r="N39" s="264"/>
      <c r="O39" s="241"/>
      <c r="P39" s="243"/>
      <c r="Q39" s="106" t="s">
        <v>346</v>
      </c>
      <c r="R39" s="101"/>
    </row>
    <row r="40" spans="1:21" ht="12.75" customHeight="1" thickBot="1" x14ac:dyDescent="0.2">
      <c r="A40" s="278"/>
      <c r="B40" s="264"/>
      <c r="C40" s="284"/>
      <c r="D40" s="280"/>
      <c r="E40" s="281"/>
      <c r="F40" s="273" t="s">
        <v>31</v>
      </c>
      <c r="G40" s="104">
        <v>4</v>
      </c>
      <c r="H40" s="232"/>
      <c r="I40" s="104"/>
    </row>
    <row r="41" spans="1:21" ht="12.75" customHeight="1" thickBot="1" x14ac:dyDescent="0.2">
      <c r="A41" s="278"/>
      <c r="B41" s="283">
        <v>8</v>
      </c>
      <c r="C41" s="316" t="s">
        <v>234</v>
      </c>
      <c r="D41" s="345" t="s">
        <v>189</v>
      </c>
      <c r="E41" s="282">
        <v>8</v>
      </c>
      <c r="F41" s="271"/>
      <c r="G41" s="105">
        <v>1</v>
      </c>
      <c r="H41" s="123" t="s">
        <v>348</v>
      </c>
      <c r="I41" s="100"/>
    </row>
    <row r="42" spans="1:21" ht="12.75" customHeight="1" x14ac:dyDescent="0.15">
      <c r="A42" s="278"/>
      <c r="B42" s="264"/>
      <c r="C42" s="292"/>
      <c r="D42" s="345"/>
      <c r="E42" s="282"/>
      <c r="F42" s="90" t="s">
        <v>344</v>
      </c>
      <c r="G42" s="100"/>
      <c r="I42" s="100"/>
    </row>
    <row r="43" spans="1:21" ht="12.75" customHeight="1" x14ac:dyDescent="0.15">
      <c r="A43" s="9"/>
      <c r="B43" s="9"/>
      <c r="C43" s="9"/>
      <c r="D43" s="9"/>
      <c r="E43" s="9"/>
      <c r="F43" s="9"/>
      <c r="G43" s="101"/>
      <c r="H43" s="9"/>
      <c r="I43" s="101"/>
      <c r="J43" s="9"/>
      <c r="K43" s="101"/>
      <c r="L43" s="9"/>
    </row>
    <row r="44" spans="1:21" ht="12.75" customHeight="1" x14ac:dyDescent="0.15">
      <c r="A44" s="26"/>
      <c r="B44" s="9"/>
      <c r="C44" s="11"/>
      <c r="D44" s="11"/>
      <c r="E44" s="9"/>
      <c r="F44" s="20"/>
      <c r="G44" s="101"/>
      <c r="H44" s="20"/>
      <c r="I44" s="101"/>
      <c r="J44" s="20"/>
      <c r="K44" s="101"/>
      <c r="L44" s="9"/>
      <c r="M44" s="17"/>
      <c r="N44" s="254" t="s">
        <v>85</v>
      </c>
      <c r="O44" s="254"/>
      <c r="P44" s="254"/>
      <c r="Q44" s="254"/>
      <c r="R44" s="136"/>
      <c r="S44" s="2"/>
      <c r="T44" s="136"/>
    </row>
    <row r="45" spans="1:21" s="17" customFormat="1" ht="12.75" customHeight="1" x14ac:dyDescent="0.15">
      <c r="G45" s="99"/>
      <c r="I45" s="99"/>
      <c r="K45" s="99"/>
      <c r="L45" s="20"/>
      <c r="M45" s="20"/>
      <c r="N45" s="254"/>
      <c r="O45" s="254"/>
      <c r="P45" s="254"/>
      <c r="Q45" s="254"/>
      <c r="R45" s="136"/>
      <c r="S45" s="2"/>
      <c r="T45" s="136"/>
      <c r="U45" s="3"/>
    </row>
    <row r="46" spans="1:21" s="17" customFormat="1" ht="12.75" customHeight="1" x14ac:dyDescent="0.15">
      <c r="G46" s="99"/>
      <c r="I46" s="99"/>
      <c r="K46" s="99"/>
      <c r="L46" s="20"/>
      <c r="M46" s="20"/>
      <c r="N46" s="32"/>
      <c r="O46" s="3"/>
      <c r="P46" s="3"/>
      <c r="Q46" s="64" t="s">
        <v>60</v>
      </c>
      <c r="R46" s="99"/>
      <c r="S46" s="83"/>
      <c r="T46" s="99"/>
      <c r="U46" s="3"/>
    </row>
    <row r="47" spans="1:21" s="17" customFormat="1" ht="12.75" customHeight="1" thickBot="1" x14ac:dyDescent="0.2">
      <c r="G47" s="99"/>
      <c r="I47" s="99"/>
      <c r="K47" s="99"/>
      <c r="L47" s="20"/>
      <c r="M47" s="239" t="s">
        <v>326</v>
      </c>
      <c r="N47" s="283" t="s">
        <v>19</v>
      </c>
      <c r="O47" s="354" t="str">
        <f>IFERROR(VLOOKUP($M47,data!$L$25:$N$40,2,FALSE),"")</f>
        <v>横浜創学館</v>
      </c>
      <c r="P47" s="242" t="str">
        <f>IFERROR(VLOOKUP($M47,data!$L$25:$N$40,3,FALSE),"")</f>
        <v>神奈川</v>
      </c>
      <c r="Q47" s="96" t="s">
        <v>366</v>
      </c>
      <c r="R47" s="99"/>
      <c r="S47" s="83"/>
      <c r="T47" s="99"/>
      <c r="U47" s="3"/>
    </row>
    <row r="48" spans="1:21" s="17" customFormat="1" ht="12.75" customHeight="1" x14ac:dyDescent="0.15">
      <c r="G48" s="99"/>
      <c r="I48" s="99"/>
      <c r="K48" s="99"/>
      <c r="L48" s="20"/>
      <c r="M48" s="278"/>
      <c r="N48" s="264"/>
      <c r="O48" s="355"/>
      <c r="P48" s="243"/>
      <c r="Q48" s="267" t="s">
        <v>28</v>
      </c>
      <c r="R48" s="114"/>
      <c r="S48" s="9"/>
      <c r="T48" s="99"/>
      <c r="U48" s="3"/>
    </row>
    <row r="49" spans="7:21" s="17" customFormat="1" ht="12.75" customHeight="1" thickBot="1" x14ac:dyDescent="0.2">
      <c r="G49" s="99"/>
      <c r="I49" s="99"/>
      <c r="K49" s="99"/>
      <c r="L49" s="20"/>
      <c r="M49" s="20"/>
      <c r="N49" s="3"/>
      <c r="O49" s="3"/>
      <c r="P49" s="3"/>
      <c r="Q49" s="267"/>
      <c r="R49" s="121">
        <v>5</v>
      </c>
      <c r="S49" s="116"/>
      <c r="T49" s="99"/>
    </row>
    <row r="50" spans="7:21" s="17" customFormat="1" ht="12.75" customHeight="1" x14ac:dyDescent="0.15">
      <c r="G50" s="99"/>
      <c r="I50" s="99"/>
      <c r="K50" s="99"/>
      <c r="L50" s="20"/>
      <c r="M50" s="20"/>
      <c r="N50" s="3"/>
      <c r="O50" s="3"/>
      <c r="P50" s="3"/>
      <c r="Q50" s="310"/>
      <c r="R50" s="118">
        <v>2</v>
      </c>
      <c r="S50" s="22"/>
      <c r="T50" s="101"/>
      <c r="U50" s="19"/>
    </row>
    <row r="51" spans="7:21" s="17" customFormat="1" ht="12.75" customHeight="1" thickBot="1" x14ac:dyDescent="0.2">
      <c r="G51" s="99"/>
      <c r="I51" s="99"/>
      <c r="K51" s="99"/>
      <c r="L51" s="20"/>
      <c r="M51" s="239" t="s">
        <v>337</v>
      </c>
      <c r="N51" s="283" t="s">
        <v>20</v>
      </c>
      <c r="O51" s="354" t="str">
        <f>IFERROR(VLOOKUP($M51,data!$L$25:$N$40,2,FALSE),"")</f>
        <v>高崎商科大学附属</v>
      </c>
      <c r="P51" s="242" t="str">
        <f>IFERROR(VLOOKUP($M51,data!$L$25:$N$40,3,FALSE),"")</f>
        <v>群馬</v>
      </c>
      <c r="Q51" s="356"/>
      <c r="R51" s="101"/>
      <c r="S51" s="22"/>
      <c r="T51" s="101"/>
      <c r="U51" s="19"/>
    </row>
    <row r="52" spans="7:21" s="17" customFormat="1" ht="12.75" customHeight="1" x14ac:dyDescent="0.15">
      <c r="G52" s="99"/>
      <c r="I52" s="99"/>
      <c r="K52" s="99"/>
      <c r="L52" s="20"/>
      <c r="M52" s="278"/>
      <c r="N52" s="264"/>
      <c r="O52" s="355"/>
      <c r="P52" s="243"/>
      <c r="Q52" s="90" t="s">
        <v>357</v>
      </c>
      <c r="R52" s="101"/>
      <c r="S52" s="22"/>
      <c r="T52" s="101"/>
    </row>
    <row r="53" spans="7:21" s="17" customFormat="1" ht="12.75" customHeight="1" x14ac:dyDescent="0.15">
      <c r="G53" s="99"/>
      <c r="I53" s="99"/>
      <c r="K53" s="99"/>
      <c r="L53" s="20"/>
      <c r="M53" s="20"/>
      <c r="N53" s="3"/>
      <c r="O53" s="3"/>
      <c r="P53" s="3"/>
      <c r="Q53" s="3"/>
      <c r="R53" s="99"/>
      <c r="S53" s="9"/>
      <c r="T53" s="99"/>
    </row>
    <row r="54" spans="7:21" s="17" customFormat="1" ht="12.75" customHeight="1" x14ac:dyDescent="0.15">
      <c r="G54" s="99"/>
      <c r="I54" s="99"/>
      <c r="K54" s="99"/>
      <c r="L54" s="20"/>
      <c r="M54" s="20"/>
      <c r="N54" s="3"/>
      <c r="O54" s="3"/>
      <c r="P54" s="3"/>
      <c r="Q54" s="3"/>
      <c r="R54" s="99"/>
      <c r="S54" s="3"/>
      <c r="T54" s="99"/>
    </row>
  </sheetData>
  <mergeCells count="151">
    <mergeCell ref="O51:O52"/>
    <mergeCell ref="P26:P27"/>
    <mergeCell ref="O34:O35"/>
    <mergeCell ref="P30:P31"/>
    <mergeCell ref="Q35:Q38"/>
    <mergeCell ref="Q7:Q10"/>
    <mergeCell ref="P6:P7"/>
    <mergeCell ref="M34:M35"/>
    <mergeCell ref="M38:M39"/>
    <mergeCell ref="M47:M48"/>
    <mergeCell ref="M51:M52"/>
    <mergeCell ref="M6:M7"/>
    <mergeCell ref="M10:M11"/>
    <mergeCell ref="M14:M15"/>
    <mergeCell ref="M18:M19"/>
    <mergeCell ref="M26:M27"/>
    <mergeCell ref="M30:M31"/>
    <mergeCell ref="N34:N35"/>
    <mergeCell ref="N47:N48"/>
    <mergeCell ref="N38:N39"/>
    <mergeCell ref="P38:P39"/>
    <mergeCell ref="O38:O39"/>
    <mergeCell ref="O30:O31"/>
    <mergeCell ref="P51:P52"/>
    <mergeCell ref="N1:T2"/>
    <mergeCell ref="N24:P25"/>
    <mergeCell ref="Q27:Q30"/>
    <mergeCell ref="F28:F29"/>
    <mergeCell ref="H29:H32"/>
    <mergeCell ref="F8:F9"/>
    <mergeCell ref="P34:P35"/>
    <mergeCell ref="Q48:Q51"/>
    <mergeCell ref="N44:Q45"/>
    <mergeCell ref="P47:P48"/>
    <mergeCell ref="O26:O27"/>
    <mergeCell ref="F32:F33"/>
    <mergeCell ref="F36:F37"/>
    <mergeCell ref="H37:H40"/>
    <mergeCell ref="F40:F41"/>
    <mergeCell ref="N26:N27"/>
    <mergeCell ref="H9:H12"/>
    <mergeCell ref="J11:J18"/>
    <mergeCell ref="F12:F13"/>
    <mergeCell ref="F16:F17"/>
    <mergeCell ref="H17:H20"/>
    <mergeCell ref="F20:F21"/>
    <mergeCell ref="N14:N15"/>
    <mergeCell ref="J31:J38"/>
    <mergeCell ref="N51:N52"/>
    <mergeCell ref="O47:O48"/>
    <mergeCell ref="E7:E8"/>
    <mergeCell ref="B9:B10"/>
    <mergeCell ref="C9:C10"/>
    <mergeCell ref="D9:D10"/>
    <mergeCell ref="E9:E10"/>
    <mergeCell ref="B7:B8"/>
    <mergeCell ref="C7:C8"/>
    <mergeCell ref="D7:D8"/>
    <mergeCell ref="E11:E12"/>
    <mergeCell ref="D11:D12"/>
    <mergeCell ref="D19:D20"/>
    <mergeCell ref="E15:E16"/>
    <mergeCell ref="B17:B18"/>
    <mergeCell ref="C17:C18"/>
    <mergeCell ref="D17:D18"/>
    <mergeCell ref="E17:E18"/>
    <mergeCell ref="B15:B16"/>
    <mergeCell ref="C15:C16"/>
    <mergeCell ref="D15:D16"/>
    <mergeCell ref="B29:B30"/>
    <mergeCell ref="C29:C30"/>
    <mergeCell ref="D29:D30"/>
    <mergeCell ref="E29:E30"/>
    <mergeCell ref="B27:B28"/>
    <mergeCell ref="C27:C28"/>
    <mergeCell ref="D27:D28"/>
    <mergeCell ref="E27:E28"/>
    <mergeCell ref="E31:E32"/>
    <mergeCell ref="D33:D34"/>
    <mergeCell ref="E33:E34"/>
    <mergeCell ref="B31:B32"/>
    <mergeCell ref="C31:C32"/>
    <mergeCell ref="D31:D32"/>
    <mergeCell ref="E35:E36"/>
    <mergeCell ref="B37:B38"/>
    <mergeCell ref="C37:C38"/>
    <mergeCell ref="D37:D38"/>
    <mergeCell ref="E37:E38"/>
    <mergeCell ref="B35:B36"/>
    <mergeCell ref="C35:C36"/>
    <mergeCell ref="D35:D36"/>
    <mergeCell ref="E41:E42"/>
    <mergeCell ref="B39:B40"/>
    <mergeCell ref="C39:C40"/>
    <mergeCell ref="D39:D40"/>
    <mergeCell ref="E39:E40"/>
    <mergeCell ref="B41:B42"/>
    <mergeCell ref="C41:C42"/>
    <mergeCell ref="D41:D42"/>
    <mergeCell ref="U32:U33"/>
    <mergeCell ref="S5:S6"/>
    <mergeCell ref="N4:P5"/>
    <mergeCell ref="N30:N31"/>
    <mergeCell ref="N18:N19"/>
    <mergeCell ref="N6:N7"/>
    <mergeCell ref="P10:P11"/>
    <mergeCell ref="O14:O15"/>
    <mergeCell ref="P14:P15"/>
    <mergeCell ref="P18:P19"/>
    <mergeCell ref="U16:U17"/>
    <mergeCell ref="Q15:Q18"/>
    <mergeCell ref="S9:S16"/>
    <mergeCell ref="U8:U9"/>
    <mergeCell ref="O18:O19"/>
    <mergeCell ref="N10:N11"/>
    <mergeCell ref="O10:O11"/>
    <mergeCell ref="B19:B20"/>
    <mergeCell ref="C19:C20"/>
    <mergeCell ref="B13:B14"/>
    <mergeCell ref="C13:C14"/>
    <mergeCell ref="A35:A36"/>
    <mergeCell ref="A37:A38"/>
    <mergeCell ref="A39:A40"/>
    <mergeCell ref="A41:A42"/>
    <mergeCell ref="A29:A30"/>
    <mergeCell ref="A31:A32"/>
    <mergeCell ref="A33:A34"/>
    <mergeCell ref="D13:D14"/>
    <mergeCell ref="E13:E14"/>
    <mergeCell ref="B11:B12"/>
    <mergeCell ref="C11:C12"/>
    <mergeCell ref="A27:A28"/>
    <mergeCell ref="O6:O7"/>
    <mergeCell ref="B33:B34"/>
    <mergeCell ref="C33:C34"/>
    <mergeCell ref="A1:E2"/>
    <mergeCell ref="A4:C5"/>
    <mergeCell ref="A17:A18"/>
    <mergeCell ref="E19:E20"/>
    <mergeCell ref="A9:A10"/>
    <mergeCell ref="A24:C25"/>
    <mergeCell ref="A15:A16"/>
    <mergeCell ref="A7:A8"/>
    <mergeCell ref="D21:D22"/>
    <mergeCell ref="A11:A12"/>
    <mergeCell ref="A13:A14"/>
    <mergeCell ref="A19:A20"/>
    <mergeCell ref="A21:A22"/>
    <mergeCell ref="B21:B22"/>
    <mergeCell ref="C21:C22"/>
    <mergeCell ref="E21:E22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U48"/>
  <sheetViews>
    <sheetView zoomScaleNormal="100" zoomScaleSheetLayoutView="100" workbookViewId="0">
      <selection activeCell="C68" sqref="C68"/>
    </sheetView>
  </sheetViews>
  <sheetFormatPr defaultColWidth="9.140625" defaultRowHeight="13.5" customHeight="1" x14ac:dyDescent="0.15"/>
  <cols>
    <col min="1" max="1" width="5.28515625" style="17" customWidth="1"/>
    <col min="2" max="2" width="6.7109375" style="17" customWidth="1"/>
    <col min="3" max="3" width="17.140625" style="18" customWidth="1"/>
    <col min="4" max="4" width="20" style="18" customWidth="1"/>
    <col min="5" max="5" width="8.7109375" style="18" customWidth="1"/>
    <col min="6" max="6" width="2.85546875" style="17" customWidth="1"/>
    <col min="7" max="9" width="10.28515625" style="17" customWidth="1"/>
    <col min="10" max="10" width="5.5703125" style="17" customWidth="1"/>
    <col min="11" max="11" width="3.140625" style="17" customWidth="1"/>
    <col min="12" max="12" width="3.28515625" style="17" customWidth="1"/>
    <col min="13" max="13" width="7.7109375" style="17" bestFit="1" customWidth="1"/>
    <col min="14" max="14" width="16.85546875" style="17" customWidth="1"/>
    <col min="15" max="15" width="19.140625" style="17" customWidth="1"/>
    <col min="16" max="16" width="8.7109375" style="17" customWidth="1"/>
    <col min="17" max="19" width="10.28515625" style="17" customWidth="1"/>
    <col min="20" max="20" width="5.5703125" style="17" customWidth="1"/>
    <col min="21" max="21" width="16.5703125" style="17" customWidth="1"/>
    <col min="22" max="16384" width="9.140625" style="17"/>
  </cols>
  <sheetData>
    <row r="1" spans="1:21" ht="13.5" customHeight="1" x14ac:dyDescent="0.15">
      <c r="A1" s="254" t="s">
        <v>90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0"/>
    </row>
    <row r="2" spans="1:21" ht="13.5" customHeight="1" x14ac:dyDescent="0.15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0"/>
    </row>
    <row r="3" spans="1:21" ht="13.5" customHeight="1" x14ac:dyDescent="0.15">
      <c r="L3" s="20"/>
    </row>
    <row r="4" spans="1:21" ht="13.5" customHeight="1" x14ac:dyDescent="0.15">
      <c r="A4" s="265" t="s">
        <v>131</v>
      </c>
      <c r="B4" s="265"/>
      <c r="C4" s="265"/>
      <c r="J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13.5" customHeight="1" x14ac:dyDescent="0.15">
      <c r="A5" s="265"/>
      <c r="B5" s="265"/>
      <c r="C5" s="265"/>
      <c r="J5" s="20"/>
      <c r="L5" s="20"/>
      <c r="M5" s="40"/>
      <c r="N5" s="40"/>
      <c r="O5" s="40"/>
      <c r="P5" s="24"/>
      <c r="Q5" s="20"/>
      <c r="R5" s="20"/>
      <c r="S5" s="20"/>
      <c r="T5" s="20"/>
      <c r="U5" s="19"/>
    </row>
    <row r="6" spans="1:21" ht="13.5" customHeight="1" x14ac:dyDescent="0.15">
      <c r="A6" s="19"/>
      <c r="B6" s="58" t="s">
        <v>296</v>
      </c>
      <c r="C6" s="37" t="s">
        <v>0</v>
      </c>
      <c r="D6" s="38" t="s">
        <v>1</v>
      </c>
      <c r="E6" s="67" t="s">
        <v>2</v>
      </c>
      <c r="F6" s="69"/>
      <c r="J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13.5" customHeight="1" thickBot="1" x14ac:dyDescent="0.2">
      <c r="A7" s="363"/>
      <c r="B7" s="283">
        <v>1</v>
      </c>
      <c r="C7" s="365" t="s">
        <v>268</v>
      </c>
      <c r="D7" s="377" t="s">
        <v>194</v>
      </c>
      <c r="E7" s="369" t="s">
        <v>183</v>
      </c>
      <c r="F7" s="308">
        <v>1</v>
      </c>
      <c r="G7" s="97"/>
      <c r="J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13.5" customHeight="1" thickBot="1" x14ac:dyDescent="0.2">
      <c r="A8" s="363"/>
      <c r="B8" s="364"/>
      <c r="C8" s="365"/>
      <c r="D8" s="378"/>
      <c r="E8" s="370"/>
      <c r="F8" s="309"/>
      <c r="G8" s="268" t="s">
        <v>40</v>
      </c>
      <c r="H8" s="156">
        <v>1</v>
      </c>
      <c r="J8" s="20"/>
      <c r="L8" s="20"/>
      <c r="M8" s="40"/>
      <c r="N8" s="40"/>
      <c r="O8" s="40"/>
      <c r="P8" s="24"/>
      <c r="Q8" s="20"/>
      <c r="R8" s="20"/>
      <c r="S8" s="20"/>
      <c r="T8" s="20"/>
      <c r="U8" s="20"/>
    </row>
    <row r="9" spans="1:21" ht="13.5" customHeight="1" thickTop="1" thickBot="1" x14ac:dyDescent="0.2">
      <c r="A9" s="363"/>
      <c r="B9" s="283">
        <v>2</v>
      </c>
      <c r="C9" s="365" t="s">
        <v>269</v>
      </c>
      <c r="D9" s="377" t="s">
        <v>205</v>
      </c>
      <c r="E9" s="369" t="s">
        <v>184</v>
      </c>
      <c r="F9" s="308">
        <v>2</v>
      </c>
      <c r="G9" s="357"/>
      <c r="H9" s="157">
        <v>5</v>
      </c>
      <c r="J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ht="13.5" customHeight="1" thickTop="1" thickBot="1" x14ac:dyDescent="0.2">
      <c r="A10" s="363"/>
      <c r="B10" s="364"/>
      <c r="C10" s="365"/>
      <c r="D10" s="378"/>
      <c r="E10" s="370"/>
      <c r="F10" s="309"/>
      <c r="G10" s="97"/>
      <c r="H10" s="310" t="s">
        <v>45</v>
      </c>
      <c r="I10" s="156">
        <v>4</v>
      </c>
      <c r="J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13.5" customHeight="1" thickTop="1" thickBot="1" x14ac:dyDescent="0.2">
      <c r="A11" s="363"/>
      <c r="B11" s="283">
        <v>3</v>
      </c>
      <c r="C11" s="365" t="s">
        <v>270</v>
      </c>
      <c r="D11" s="377" t="s">
        <v>202</v>
      </c>
      <c r="E11" s="369" t="s">
        <v>186</v>
      </c>
      <c r="F11" s="308">
        <v>3</v>
      </c>
      <c r="G11" s="97"/>
      <c r="H11" s="322"/>
      <c r="I11" s="164">
        <v>11</v>
      </c>
      <c r="J11" s="20"/>
      <c r="L11" s="20"/>
      <c r="S11" s="20"/>
      <c r="T11" s="20"/>
    </row>
    <row r="12" spans="1:21" ht="13.5" customHeight="1" thickTop="1" thickBot="1" x14ac:dyDescent="0.2">
      <c r="A12" s="363"/>
      <c r="B12" s="364"/>
      <c r="C12" s="365"/>
      <c r="D12" s="378"/>
      <c r="E12" s="370"/>
      <c r="F12" s="309"/>
      <c r="G12" s="358" t="s">
        <v>23</v>
      </c>
      <c r="H12" s="167">
        <v>5</v>
      </c>
      <c r="I12" s="168"/>
      <c r="J12" s="20"/>
      <c r="L12" s="20"/>
      <c r="Q12" s="20"/>
      <c r="R12" s="20"/>
      <c r="S12" s="20"/>
      <c r="T12" s="20"/>
    </row>
    <row r="13" spans="1:21" ht="13.5" customHeight="1" thickTop="1" thickBot="1" x14ac:dyDescent="0.2">
      <c r="A13" s="363"/>
      <c r="B13" s="283">
        <v>4</v>
      </c>
      <c r="C13" s="365" t="s">
        <v>271</v>
      </c>
      <c r="D13" s="377" t="s">
        <v>229</v>
      </c>
      <c r="E13" s="369" t="s">
        <v>185</v>
      </c>
      <c r="F13" s="308">
        <v>4</v>
      </c>
      <c r="G13" s="359"/>
      <c r="H13" s="159">
        <v>0</v>
      </c>
      <c r="I13" s="20"/>
      <c r="J13" s="20"/>
      <c r="L13" s="20"/>
      <c r="Q13" s="20"/>
      <c r="R13" s="20"/>
      <c r="S13" s="20"/>
      <c r="T13" s="20"/>
    </row>
    <row r="14" spans="1:21" ht="13.5" customHeight="1" x14ac:dyDescent="0.15">
      <c r="A14" s="363"/>
      <c r="B14" s="364"/>
      <c r="C14" s="365"/>
      <c r="D14" s="378"/>
      <c r="E14" s="370"/>
      <c r="F14" s="309"/>
      <c r="G14" s="97"/>
      <c r="I14" s="20"/>
      <c r="J14" s="20"/>
      <c r="L14" s="20"/>
      <c r="Q14" s="20"/>
      <c r="R14" s="20"/>
    </row>
    <row r="15" spans="1:21" ht="13.5" customHeight="1" x14ac:dyDescent="0.15">
      <c r="A15" s="19"/>
      <c r="B15" s="40"/>
      <c r="C15" s="24"/>
      <c r="D15" s="24"/>
      <c r="E15" s="24"/>
      <c r="F15" s="19"/>
      <c r="J15" s="20"/>
      <c r="L15" s="20"/>
      <c r="M15" s="35"/>
      <c r="N15" s="20"/>
      <c r="O15" s="20"/>
      <c r="P15" s="20"/>
      <c r="Q15" s="20"/>
      <c r="R15" s="20"/>
      <c r="S15" s="20"/>
      <c r="T15" s="20"/>
      <c r="U15" s="20"/>
    </row>
    <row r="16" spans="1:21" ht="13.5" customHeight="1" x14ac:dyDescent="0.15">
      <c r="A16" s="265" t="s">
        <v>132</v>
      </c>
      <c r="B16" s="265"/>
      <c r="C16" s="265"/>
      <c r="L16" s="20"/>
    </row>
    <row r="17" spans="1:21" ht="13.5" customHeight="1" x14ac:dyDescent="0.15">
      <c r="A17" s="265"/>
      <c r="B17" s="265"/>
      <c r="C17" s="265"/>
      <c r="L17" s="20"/>
    </row>
    <row r="18" spans="1:21" ht="13.5" customHeight="1" x14ac:dyDescent="0.15">
      <c r="A18" s="19"/>
      <c r="B18" s="58" t="s">
        <v>296</v>
      </c>
      <c r="C18" s="37" t="s">
        <v>0</v>
      </c>
      <c r="D18" s="38" t="s">
        <v>1</v>
      </c>
      <c r="E18" s="39" t="s">
        <v>2</v>
      </c>
      <c r="F18" s="69"/>
      <c r="L18" s="20"/>
    </row>
    <row r="19" spans="1:21" ht="13.5" customHeight="1" thickBot="1" x14ac:dyDescent="0.2">
      <c r="A19" s="363"/>
      <c r="B19" s="283">
        <v>1</v>
      </c>
      <c r="C19" s="365" t="s">
        <v>272</v>
      </c>
      <c r="D19" s="371" t="s">
        <v>254</v>
      </c>
      <c r="E19" s="369" t="s">
        <v>189</v>
      </c>
      <c r="F19" s="360">
        <v>1</v>
      </c>
      <c r="G19" s="160"/>
      <c r="L19" s="20"/>
    </row>
    <row r="20" spans="1:21" ht="13.5" customHeight="1" thickTop="1" thickBot="1" x14ac:dyDescent="0.2">
      <c r="A20" s="363"/>
      <c r="B20" s="364"/>
      <c r="C20" s="365"/>
      <c r="D20" s="371"/>
      <c r="E20" s="370"/>
      <c r="F20" s="361"/>
      <c r="G20" s="270" t="s">
        <v>40</v>
      </c>
      <c r="H20" s="162">
        <v>6</v>
      </c>
      <c r="L20" s="20"/>
    </row>
    <row r="21" spans="1:21" ht="13.5" customHeight="1" thickTop="1" thickBot="1" x14ac:dyDescent="0.2">
      <c r="A21" s="363"/>
      <c r="B21" s="283">
        <v>2</v>
      </c>
      <c r="C21" s="365" t="s">
        <v>273</v>
      </c>
      <c r="D21" s="371" t="s">
        <v>209</v>
      </c>
      <c r="E21" s="369" t="s">
        <v>190</v>
      </c>
      <c r="F21" s="360">
        <v>2</v>
      </c>
      <c r="G21" s="359"/>
      <c r="H21" s="183">
        <v>0</v>
      </c>
      <c r="L21" s="20"/>
    </row>
    <row r="22" spans="1:21" ht="13.5" customHeight="1" thickBot="1" x14ac:dyDescent="0.2">
      <c r="A22" s="363"/>
      <c r="B22" s="364"/>
      <c r="C22" s="365"/>
      <c r="D22" s="371"/>
      <c r="E22" s="370"/>
      <c r="F22" s="361"/>
      <c r="H22" s="267" t="s">
        <v>45</v>
      </c>
      <c r="I22" s="167">
        <v>2</v>
      </c>
      <c r="J22" s="20"/>
      <c r="L22" s="20"/>
    </row>
    <row r="23" spans="1:21" ht="13.5" customHeight="1" thickTop="1" thickBot="1" x14ac:dyDescent="0.2">
      <c r="A23" s="363"/>
      <c r="B23" s="283">
        <v>3</v>
      </c>
      <c r="C23" s="365" t="s">
        <v>274</v>
      </c>
      <c r="D23" s="371" t="s">
        <v>214</v>
      </c>
      <c r="E23" s="369" t="s">
        <v>188</v>
      </c>
      <c r="F23" s="360">
        <v>3</v>
      </c>
      <c r="H23" s="321"/>
      <c r="I23" s="159">
        <v>1</v>
      </c>
      <c r="J23" s="20"/>
      <c r="L23" s="20"/>
    </row>
    <row r="24" spans="1:21" ht="13.5" customHeight="1" thickBot="1" x14ac:dyDescent="0.2">
      <c r="A24" s="363"/>
      <c r="B24" s="364"/>
      <c r="C24" s="365"/>
      <c r="D24" s="371"/>
      <c r="E24" s="370"/>
      <c r="F24" s="361"/>
      <c r="G24" s="268" t="s">
        <v>23</v>
      </c>
      <c r="H24" s="161">
        <v>0</v>
      </c>
      <c r="I24" s="20"/>
      <c r="J24" s="20"/>
      <c r="L24" s="20"/>
      <c r="U24" s="366"/>
    </row>
    <row r="25" spans="1:21" ht="13.5" customHeight="1" thickTop="1" thickBot="1" x14ac:dyDescent="0.2">
      <c r="A25" s="363"/>
      <c r="B25" s="283">
        <v>4</v>
      </c>
      <c r="C25" s="365" t="s">
        <v>275</v>
      </c>
      <c r="D25" s="371" t="s">
        <v>216</v>
      </c>
      <c r="E25" s="369" t="s">
        <v>187</v>
      </c>
      <c r="F25" s="372">
        <v>4</v>
      </c>
      <c r="G25" s="357"/>
      <c r="H25" s="164">
        <v>4</v>
      </c>
      <c r="I25" s="20"/>
      <c r="J25" s="20"/>
      <c r="L25" s="20"/>
      <c r="U25" s="366"/>
    </row>
    <row r="26" spans="1:21" ht="13.5" customHeight="1" thickTop="1" x14ac:dyDescent="0.15">
      <c r="A26" s="363"/>
      <c r="B26" s="364"/>
      <c r="C26" s="365"/>
      <c r="D26" s="371"/>
      <c r="E26" s="370"/>
      <c r="F26" s="373"/>
      <c r="I26" s="20"/>
      <c r="J26" s="20"/>
      <c r="L26" s="20"/>
      <c r="M26" s="40"/>
      <c r="N26" s="40"/>
      <c r="O26" s="40"/>
      <c r="P26" s="24"/>
      <c r="Q26" s="20"/>
      <c r="R26" s="20"/>
      <c r="S26" s="20"/>
      <c r="T26" s="20"/>
      <c r="U26" s="20"/>
    </row>
    <row r="27" spans="1:21" ht="13.5" customHeight="1" x14ac:dyDescent="0.15">
      <c r="A27" s="41"/>
      <c r="B27" s="41"/>
      <c r="C27" s="42"/>
      <c r="D27" s="42"/>
      <c r="E27" s="42"/>
      <c r="F27" s="41"/>
      <c r="G27" s="41"/>
      <c r="H27" s="41"/>
      <c r="I27" s="41"/>
      <c r="J27" s="41"/>
      <c r="L27" s="20"/>
    </row>
    <row r="28" spans="1:21" ht="13.5" customHeight="1" x14ac:dyDescent="0.15">
      <c r="A28" s="346" t="s">
        <v>12</v>
      </c>
      <c r="B28" s="346"/>
      <c r="C28" s="346"/>
      <c r="D28" s="24"/>
      <c r="E28" s="24"/>
      <c r="F28" s="20"/>
      <c r="G28" s="20"/>
      <c r="H28" s="20"/>
      <c r="I28" s="20"/>
      <c r="J28" s="20"/>
      <c r="K28" s="20"/>
      <c r="L28" s="20"/>
    </row>
    <row r="29" spans="1:21" ht="13.5" customHeight="1" x14ac:dyDescent="0.15">
      <c r="A29" s="291"/>
      <c r="B29" s="291"/>
      <c r="C29" s="291"/>
      <c r="D29" s="24"/>
      <c r="E29" s="24"/>
      <c r="F29" s="20"/>
      <c r="G29" s="20"/>
      <c r="H29" s="20"/>
      <c r="I29" s="20"/>
      <c r="J29" s="20"/>
      <c r="K29" s="20"/>
      <c r="L29" s="20"/>
    </row>
    <row r="30" spans="1:21" ht="13.5" customHeight="1" x14ac:dyDescent="0.15">
      <c r="A30" s="19"/>
      <c r="B30" s="66" t="s">
        <v>93</v>
      </c>
      <c r="C30" s="37" t="s">
        <v>0</v>
      </c>
      <c r="D30" s="38" t="s">
        <v>1</v>
      </c>
      <c r="E30" s="51" t="s">
        <v>97</v>
      </c>
      <c r="F30" s="20"/>
      <c r="G30" s="20"/>
      <c r="H30" s="20"/>
      <c r="I30" s="20"/>
      <c r="J30" s="20"/>
      <c r="K30" s="20"/>
      <c r="L30" s="20"/>
    </row>
    <row r="31" spans="1:21" ht="13.5" customHeight="1" x14ac:dyDescent="0.15">
      <c r="A31" s="20"/>
      <c r="B31" s="221" t="s">
        <v>100</v>
      </c>
      <c r="C31" s="222" t="s">
        <v>151</v>
      </c>
      <c r="D31" s="224" t="s">
        <v>152</v>
      </c>
      <c r="E31" s="226" t="s">
        <v>153</v>
      </c>
      <c r="F31" s="22"/>
      <c r="J31" s="22"/>
      <c r="K31" s="20"/>
    </row>
    <row r="32" spans="1:21" ht="13.5" customHeight="1" x14ac:dyDescent="0.15">
      <c r="A32" s="20"/>
      <c r="B32" s="221"/>
      <c r="C32" s="362"/>
      <c r="D32" s="378"/>
      <c r="E32" s="370"/>
      <c r="F32" s="22"/>
      <c r="J32" s="22"/>
      <c r="K32" s="20"/>
    </row>
    <row r="33" spans="1:11" ht="13.5" customHeight="1" x14ac:dyDescent="0.15">
      <c r="A33" s="20"/>
      <c r="B33" s="20"/>
      <c r="C33" s="17"/>
      <c r="D33" s="17"/>
      <c r="E33" s="17"/>
      <c r="F33" s="22"/>
      <c r="J33" s="22"/>
      <c r="K33" s="20"/>
    </row>
    <row r="34" spans="1:11" ht="13.5" customHeight="1" x14ac:dyDescent="0.15">
      <c r="A34" s="254" t="s">
        <v>68</v>
      </c>
      <c r="B34" s="254"/>
      <c r="C34" s="254"/>
      <c r="D34" s="254"/>
      <c r="E34" s="254"/>
      <c r="F34" s="254"/>
      <c r="G34" s="254"/>
      <c r="H34" s="254"/>
      <c r="J34" s="22"/>
      <c r="K34" s="20"/>
    </row>
    <row r="35" spans="1:11" ht="13.5" customHeight="1" x14ac:dyDescent="0.15">
      <c r="A35" s="254"/>
      <c r="B35" s="254"/>
      <c r="C35" s="254"/>
      <c r="D35" s="254"/>
      <c r="E35" s="254"/>
      <c r="F35" s="254"/>
      <c r="G35" s="254"/>
      <c r="H35" s="254"/>
      <c r="J35" s="22"/>
      <c r="K35" s="20"/>
    </row>
    <row r="36" spans="1:11" ht="13.5" customHeight="1" x14ac:dyDescent="0.15">
      <c r="A36" s="1"/>
      <c r="C36" s="17"/>
      <c r="D36" s="17"/>
      <c r="E36" s="17"/>
      <c r="J36" s="22"/>
      <c r="K36" s="20"/>
    </row>
    <row r="37" spans="1:11" ht="13.5" customHeight="1" thickBot="1" x14ac:dyDescent="0.2">
      <c r="A37" s="239" t="s">
        <v>415</v>
      </c>
      <c r="B37" s="283" t="s">
        <v>50</v>
      </c>
      <c r="C37" s="222" t="str">
        <f>IFERROR(VLOOKUP($A37,data!$D$46:$G$54,2,FALSE),"")</f>
        <v>畔上　　宙</v>
      </c>
      <c r="D37" s="224" t="str">
        <f>IFERROR(VLOOKUP($A37,data!$D$46:$G$54,3,FALSE),"")</f>
        <v>日本航空</v>
      </c>
      <c r="E37" s="226" t="str">
        <f>IFERROR(VLOOKUP($A37,data!$D$46:$G$54,4,FALSE),"")</f>
        <v>山梨</v>
      </c>
      <c r="F37" s="160"/>
      <c r="H37" s="97"/>
      <c r="J37" s="22"/>
      <c r="K37" s="20"/>
    </row>
    <row r="38" spans="1:11" ht="13.5" customHeight="1" thickTop="1" x14ac:dyDescent="0.15">
      <c r="A38" s="363"/>
      <c r="B38" s="364"/>
      <c r="C38" s="223"/>
      <c r="D38" s="225"/>
      <c r="E38" s="227"/>
      <c r="F38" s="22"/>
      <c r="G38" s="192"/>
      <c r="H38" s="189"/>
      <c r="I38" s="168"/>
      <c r="J38" s="22"/>
      <c r="K38" s="20"/>
    </row>
    <row r="39" spans="1:11" ht="7.5" customHeight="1" x14ac:dyDescent="0.15">
      <c r="B39" s="44"/>
      <c r="C39" s="184"/>
      <c r="D39" s="184"/>
      <c r="E39" s="45"/>
      <c r="F39" s="22"/>
      <c r="G39" s="22"/>
      <c r="H39" s="267" t="s">
        <v>23</v>
      </c>
      <c r="I39" s="374">
        <v>5</v>
      </c>
      <c r="J39" s="22"/>
      <c r="K39" s="20"/>
    </row>
    <row r="40" spans="1:11" ht="7.5" customHeight="1" thickBot="1" x14ac:dyDescent="0.2">
      <c r="B40" s="46"/>
      <c r="C40" s="185"/>
      <c r="D40" s="185"/>
      <c r="E40" s="47"/>
      <c r="F40" s="22"/>
      <c r="G40" s="22"/>
      <c r="H40" s="267"/>
      <c r="I40" s="374"/>
      <c r="J40" s="22"/>
      <c r="K40" s="20"/>
    </row>
    <row r="41" spans="1:11" ht="13.5" customHeight="1" thickTop="1" thickBot="1" x14ac:dyDescent="0.2">
      <c r="A41" s="239" t="s">
        <v>416</v>
      </c>
      <c r="B41" s="283" t="s">
        <v>51</v>
      </c>
      <c r="C41" s="380" t="str">
        <f>IFERROR(VLOOKUP($A41,data!$D$46:$G$54,2,FALSE),"")</f>
        <v>小花　大輝</v>
      </c>
      <c r="D41" s="367" t="str">
        <f>IFERROR(VLOOKUP($A41,data!$D$46:$G$54,3,FALSE),"")</f>
        <v>花咲徳栄</v>
      </c>
      <c r="E41" s="369" t="str">
        <f>IFERROR(VLOOKUP($A41,data!$D$46:$G$54,4,FALSE),"")</f>
        <v>埼玉</v>
      </c>
      <c r="F41" s="22"/>
      <c r="G41" s="22"/>
      <c r="H41" s="310"/>
      <c r="I41" s="193">
        <v>4</v>
      </c>
      <c r="J41" s="22"/>
      <c r="K41" s="20"/>
    </row>
    <row r="42" spans="1:11" ht="13.5" customHeight="1" thickTop="1" x14ac:dyDescent="0.15">
      <c r="A42" s="363"/>
      <c r="B42" s="302"/>
      <c r="C42" s="381"/>
      <c r="D42" s="368"/>
      <c r="E42" s="370"/>
      <c r="F42" s="382" t="s">
        <v>40</v>
      </c>
      <c r="G42" s="382"/>
      <c r="H42" s="375">
        <v>3</v>
      </c>
      <c r="I42" s="48"/>
      <c r="J42" s="22"/>
      <c r="K42" s="20"/>
    </row>
    <row r="43" spans="1:11" ht="7.5" customHeight="1" thickBot="1" x14ac:dyDescent="0.2">
      <c r="B43" s="44"/>
      <c r="C43" s="184"/>
      <c r="D43" s="184"/>
      <c r="E43" s="45"/>
      <c r="F43" s="267"/>
      <c r="G43" s="267"/>
      <c r="H43" s="376"/>
      <c r="I43" s="20"/>
      <c r="J43" s="22"/>
      <c r="K43" s="20"/>
    </row>
    <row r="44" spans="1:11" ht="7.5" customHeight="1" thickTop="1" x14ac:dyDescent="0.15">
      <c r="B44" s="46"/>
      <c r="C44" s="185"/>
      <c r="D44" s="185"/>
      <c r="E44" s="47"/>
      <c r="F44" s="267"/>
      <c r="G44" s="310"/>
      <c r="H44" s="379">
        <v>0</v>
      </c>
      <c r="I44" s="20"/>
      <c r="J44" s="22"/>
      <c r="K44" s="20"/>
    </row>
    <row r="45" spans="1:11" ht="13.5" customHeight="1" thickBot="1" x14ac:dyDescent="0.2">
      <c r="A45" s="363"/>
      <c r="B45" s="283" t="s">
        <v>110</v>
      </c>
      <c r="C45" s="222" t="s">
        <v>151</v>
      </c>
      <c r="D45" s="224" t="s">
        <v>152</v>
      </c>
      <c r="E45" s="226" t="s">
        <v>153</v>
      </c>
      <c r="F45" s="383"/>
      <c r="G45" s="356"/>
      <c r="H45" s="379"/>
      <c r="I45" s="20"/>
      <c r="J45" s="22"/>
      <c r="K45" s="20"/>
    </row>
    <row r="46" spans="1:11" ht="13.5" customHeight="1" x14ac:dyDescent="0.15">
      <c r="A46" s="363"/>
      <c r="B46" s="302"/>
      <c r="C46" s="362"/>
      <c r="D46" s="378"/>
      <c r="E46" s="370"/>
      <c r="H46" s="20"/>
      <c r="I46" s="20"/>
      <c r="J46" s="22"/>
      <c r="K46" s="20"/>
    </row>
    <row r="47" spans="1:11" ht="13.5" customHeight="1" x14ac:dyDescent="0.15">
      <c r="A47" s="20"/>
      <c r="B47" s="21"/>
      <c r="C47" s="19"/>
      <c r="D47" s="23"/>
      <c r="E47" s="23"/>
      <c r="F47" s="23"/>
      <c r="G47" s="23"/>
      <c r="H47" s="22"/>
      <c r="I47" s="22"/>
      <c r="J47" s="22"/>
      <c r="K47" s="20"/>
    </row>
    <row r="48" spans="1:11" ht="13.5" customHeight="1" x14ac:dyDescent="0.15">
      <c r="A48" s="20"/>
      <c r="B48" s="19"/>
      <c r="C48" s="22"/>
      <c r="D48" s="22"/>
      <c r="E48" s="22"/>
      <c r="F48" s="22"/>
      <c r="G48" s="22"/>
      <c r="H48" s="22"/>
      <c r="I48" s="22"/>
      <c r="J48" s="22"/>
      <c r="K48" s="20"/>
    </row>
  </sheetData>
  <mergeCells count="84">
    <mergeCell ref="A37:A38"/>
    <mergeCell ref="A41:A42"/>
    <mergeCell ref="A45:A46"/>
    <mergeCell ref="F42:G45"/>
    <mergeCell ref="B41:B42"/>
    <mergeCell ref="B45:B46"/>
    <mergeCell ref="C45:C46"/>
    <mergeCell ref="D45:D46"/>
    <mergeCell ref="E45:E46"/>
    <mergeCell ref="H44:H45"/>
    <mergeCell ref="C41:C42"/>
    <mergeCell ref="B37:B38"/>
    <mergeCell ref="C37:C38"/>
    <mergeCell ref="D37:D38"/>
    <mergeCell ref="E37:E38"/>
    <mergeCell ref="B31:B32"/>
    <mergeCell ref="A7:A8"/>
    <mergeCell ref="B7:B8"/>
    <mergeCell ref="C7:C8"/>
    <mergeCell ref="D7:D8"/>
    <mergeCell ref="A11:A12"/>
    <mergeCell ref="B11:B12"/>
    <mergeCell ref="C11:C12"/>
    <mergeCell ref="D11:D12"/>
    <mergeCell ref="A21:A22"/>
    <mergeCell ref="B21:B22"/>
    <mergeCell ref="C21:C22"/>
    <mergeCell ref="D21:D22"/>
    <mergeCell ref="D31:D32"/>
    <mergeCell ref="E7:E8"/>
    <mergeCell ref="F7:F8"/>
    <mergeCell ref="A9:A10"/>
    <mergeCell ref="B9:B10"/>
    <mergeCell ref="C9:C10"/>
    <mergeCell ref="D9:D10"/>
    <mergeCell ref="E9:E10"/>
    <mergeCell ref="F9:F10"/>
    <mergeCell ref="E11:E12"/>
    <mergeCell ref="F11:F12"/>
    <mergeCell ref="A19:A20"/>
    <mergeCell ref="B19:B20"/>
    <mergeCell ref="C19:C20"/>
    <mergeCell ref="D19:D20"/>
    <mergeCell ref="E19:E20"/>
    <mergeCell ref="A13:A14"/>
    <mergeCell ref="B13:B14"/>
    <mergeCell ref="C13:C14"/>
    <mergeCell ref="D13:D14"/>
    <mergeCell ref="E13:E14"/>
    <mergeCell ref="F13:F14"/>
    <mergeCell ref="E21:E22"/>
    <mergeCell ref="A23:A24"/>
    <mergeCell ref="B23:B24"/>
    <mergeCell ref="C23:C24"/>
    <mergeCell ref="D23:D24"/>
    <mergeCell ref="E23:E24"/>
    <mergeCell ref="U24:U25"/>
    <mergeCell ref="D41:D42"/>
    <mergeCell ref="E41:E42"/>
    <mergeCell ref="E31:E32"/>
    <mergeCell ref="G24:G25"/>
    <mergeCell ref="F23:F24"/>
    <mergeCell ref="D25:D26"/>
    <mergeCell ref="E25:E26"/>
    <mergeCell ref="F25:F26"/>
    <mergeCell ref="I39:I40"/>
    <mergeCell ref="H39:H41"/>
    <mergeCell ref="H42:H43"/>
    <mergeCell ref="H10:H11"/>
    <mergeCell ref="H22:H23"/>
    <mergeCell ref="A1:K2"/>
    <mergeCell ref="A34:H35"/>
    <mergeCell ref="A4:C5"/>
    <mergeCell ref="A16:C17"/>
    <mergeCell ref="A28:C29"/>
    <mergeCell ref="G8:G9"/>
    <mergeCell ref="G12:G13"/>
    <mergeCell ref="G20:G21"/>
    <mergeCell ref="F21:F22"/>
    <mergeCell ref="F19:F20"/>
    <mergeCell ref="C31:C32"/>
    <mergeCell ref="A25:A26"/>
    <mergeCell ref="B25:B26"/>
    <mergeCell ref="C25:C26"/>
  </mergeCells>
  <phoneticPr fontId="2"/>
  <pageMargins left="0.74803149606299213" right="0.74803149606299213" top="0.59055118110236227" bottom="0.98425196850393704" header="0.51181102362204722" footer="0.51181102362204722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U60"/>
  <sheetViews>
    <sheetView zoomScaleNormal="100" zoomScaleSheetLayoutView="100" workbookViewId="0">
      <selection activeCell="I45" sqref="I45"/>
    </sheetView>
  </sheetViews>
  <sheetFormatPr defaultColWidth="9.140625" defaultRowHeight="13.5" customHeight="1" x14ac:dyDescent="0.15"/>
  <cols>
    <col min="1" max="1" width="5.28515625" style="17" customWidth="1"/>
    <col min="2" max="2" width="6.7109375" style="17" customWidth="1"/>
    <col min="3" max="3" width="17.140625" style="18" customWidth="1"/>
    <col min="4" max="4" width="20" style="18" customWidth="1"/>
    <col min="5" max="5" width="8.7109375" style="18" customWidth="1"/>
    <col min="6" max="6" width="2.85546875" style="17" bestFit="1" customWidth="1"/>
    <col min="7" max="9" width="10.28515625" style="17" customWidth="1"/>
    <col min="10" max="10" width="5.5703125" style="17" customWidth="1"/>
    <col min="11" max="11" width="3.140625" style="17" customWidth="1"/>
    <col min="12" max="12" width="3.28515625" style="17" customWidth="1"/>
    <col min="13" max="13" width="4.5703125" style="17" customWidth="1"/>
    <col min="14" max="14" width="16.85546875" style="17" customWidth="1"/>
    <col min="15" max="15" width="19.140625" style="17" customWidth="1"/>
    <col min="16" max="16" width="8.7109375" style="17" customWidth="1"/>
    <col min="17" max="20" width="10.28515625" style="17" customWidth="1"/>
    <col min="21" max="21" width="16.5703125" style="17" customWidth="1"/>
    <col min="22" max="16384" width="9.140625" style="17"/>
  </cols>
  <sheetData>
    <row r="1" spans="1:21" ht="13.5" customHeight="1" x14ac:dyDescent="0.15">
      <c r="A1" s="254" t="s">
        <v>91</v>
      </c>
      <c r="B1" s="254"/>
      <c r="C1" s="254"/>
      <c r="D1" s="254"/>
      <c r="E1" s="254"/>
      <c r="F1" s="254"/>
      <c r="G1" s="254"/>
      <c r="H1" s="254"/>
      <c r="I1" s="254"/>
      <c r="J1" s="254"/>
      <c r="K1" s="32"/>
      <c r="L1" s="20"/>
      <c r="U1" s="1"/>
    </row>
    <row r="2" spans="1:21" ht="13.5" customHeight="1" x14ac:dyDescent="0.15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32"/>
      <c r="L2" s="20"/>
      <c r="U2" s="1"/>
    </row>
    <row r="3" spans="1:21" ht="13.5" customHeight="1" x14ac:dyDescent="0.15">
      <c r="L3" s="20"/>
    </row>
    <row r="4" spans="1:21" ht="13.5" customHeight="1" x14ac:dyDescent="0.15">
      <c r="A4" s="265" t="s">
        <v>131</v>
      </c>
      <c r="B4" s="265"/>
      <c r="C4" s="265"/>
      <c r="J4" s="20"/>
      <c r="L4" s="20"/>
      <c r="U4" s="19"/>
    </row>
    <row r="5" spans="1:21" ht="13.5" customHeight="1" x14ac:dyDescent="0.15">
      <c r="A5" s="265"/>
      <c r="B5" s="265"/>
      <c r="C5" s="265"/>
      <c r="J5" s="20"/>
      <c r="L5" s="20"/>
    </row>
    <row r="6" spans="1:21" ht="13.5" customHeight="1" x14ac:dyDescent="0.15">
      <c r="A6" s="19"/>
      <c r="B6" s="58" t="s">
        <v>296</v>
      </c>
      <c r="C6" s="37" t="s">
        <v>0</v>
      </c>
      <c r="D6" s="38" t="s">
        <v>1</v>
      </c>
      <c r="E6" s="67" t="s">
        <v>2</v>
      </c>
      <c r="F6" s="69"/>
      <c r="J6" s="20"/>
      <c r="L6" s="20"/>
    </row>
    <row r="7" spans="1:21" ht="13.5" customHeight="1" thickBot="1" x14ac:dyDescent="0.2">
      <c r="A7" s="363"/>
      <c r="B7" s="283">
        <v>1</v>
      </c>
      <c r="C7" s="365" t="s">
        <v>276</v>
      </c>
      <c r="D7" s="377" t="s">
        <v>221</v>
      </c>
      <c r="E7" s="369" t="s">
        <v>183</v>
      </c>
      <c r="F7" s="308">
        <v>1</v>
      </c>
      <c r="G7" s="160"/>
      <c r="J7" s="20"/>
      <c r="L7" s="20"/>
    </row>
    <row r="8" spans="1:21" ht="13.5" customHeight="1" thickTop="1" thickBot="1" x14ac:dyDescent="0.2">
      <c r="A8" s="363"/>
      <c r="B8" s="364"/>
      <c r="C8" s="365"/>
      <c r="D8" s="378"/>
      <c r="E8" s="370"/>
      <c r="F8" s="309"/>
      <c r="G8" s="270" t="s">
        <v>41</v>
      </c>
      <c r="H8" s="162">
        <v>2</v>
      </c>
      <c r="J8" s="20"/>
      <c r="L8" s="20"/>
    </row>
    <row r="9" spans="1:21" ht="13.5" customHeight="1" thickTop="1" thickBot="1" x14ac:dyDescent="0.2">
      <c r="A9" s="363"/>
      <c r="B9" s="283">
        <v>2</v>
      </c>
      <c r="C9" s="365" t="s">
        <v>277</v>
      </c>
      <c r="D9" s="377" t="s">
        <v>205</v>
      </c>
      <c r="E9" s="369" t="s">
        <v>184</v>
      </c>
      <c r="F9" s="308">
        <v>2</v>
      </c>
      <c r="G9" s="359"/>
      <c r="H9" s="161">
        <v>1</v>
      </c>
      <c r="J9" s="20"/>
      <c r="L9" s="20"/>
    </row>
    <row r="10" spans="1:21" ht="13.5" customHeight="1" thickBot="1" x14ac:dyDescent="0.2">
      <c r="A10" s="363"/>
      <c r="B10" s="364"/>
      <c r="C10" s="365"/>
      <c r="D10" s="378"/>
      <c r="E10" s="370"/>
      <c r="F10" s="309"/>
      <c r="G10" s="43"/>
      <c r="H10" s="310" t="s">
        <v>46</v>
      </c>
      <c r="I10" s="156">
        <v>0</v>
      </c>
      <c r="J10" s="20"/>
      <c r="L10" s="20"/>
    </row>
    <row r="11" spans="1:21" ht="13.5" customHeight="1" thickTop="1" thickBot="1" x14ac:dyDescent="0.2">
      <c r="A11" s="363"/>
      <c r="B11" s="283">
        <v>3</v>
      </c>
      <c r="C11" s="365" t="s">
        <v>278</v>
      </c>
      <c r="D11" s="377" t="s">
        <v>229</v>
      </c>
      <c r="E11" s="369" t="s">
        <v>185</v>
      </c>
      <c r="F11" s="308">
        <v>3</v>
      </c>
      <c r="G11" s="43"/>
      <c r="H11" s="322"/>
      <c r="I11" s="164">
        <v>4</v>
      </c>
      <c r="J11" s="20"/>
      <c r="L11" s="20"/>
    </row>
    <row r="12" spans="1:21" ht="13.5" customHeight="1" thickBot="1" x14ac:dyDescent="0.2">
      <c r="A12" s="363"/>
      <c r="B12" s="364"/>
      <c r="C12" s="365"/>
      <c r="D12" s="378"/>
      <c r="E12" s="370"/>
      <c r="F12" s="309"/>
      <c r="G12" s="268" t="s">
        <v>42</v>
      </c>
      <c r="H12" s="172" t="s">
        <v>393</v>
      </c>
      <c r="I12" s="168"/>
      <c r="J12" s="20"/>
      <c r="L12" s="20"/>
      <c r="Q12" s="20"/>
      <c r="R12" s="20"/>
      <c r="S12" s="20"/>
    </row>
    <row r="13" spans="1:21" ht="13.5" customHeight="1" thickTop="1" thickBot="1" x14ac:dyDescent="0.2">
      <c r="A13" s="363"/>
      <c r="B13" s="283">
        <v>4</v>
      </c>
      <c r="C13" s="365" t="s">
        <v>279</v>
      </c>
      <c r="D13" s="377" t="s">
        <v>202</v>
      </c>
      <c r="E13" s="369" t="s">
        <v>186</v>
      </c>
      <c r="F13" s="308">
        <v>4</v>
      </c>
      <c r="G13" s="385"/>
      <c r="H13" s="164">
        <v>8</v>
      </c>
      <c r="I13" s="20"/>
      <c r="J13" s="20"/>
      <c r="L13" s="20"/>
      <c r="Q13" s="20"/>
      <c r="R13" s="20"/>
    </row>
    <row r="14" spans="1:21" ht="13.5" customHeight="1" thickTop="1" x14ac:dyDescent="0.15">
      <c r="A14" s="363"/>
      <c r="B14" s="364"/>
      <c r="C14" s="365"/>
      <c r="D14" s="378"/>
      <c r="E14" s="370"/>
      <c r="F14" s="309"/>
      <c r="G14" s="163"/>
      <c r="H14" s="86"/>
      <c r="I14" s="20"/>
      <c r="J14" s="20"/>
      <c r="L14" s="20"/>
    </row>
    <row r="16" spans="1:21" ht="13.5" customHeight="1" x14ac:dyDescent="0.15">
      <c r="A16" s="265" t="s">
        <v>132</v>
      </c>
      <c r="B16" s="265"/>
      <c r="C16" s="265"/>
      <c r="L16" s="20"/>
    </row>
    <row r="17" spans="1:21" ht="13.5" customHeight="1" x14ac:dyDescent="0.15">
      <c r="A17" s="265"/>
      <c r="B17" s="265"/>
      <c r="C17" s="265"/>
      <c r="L17" s="20"/>
    </row>
    <row r="18" spans="1:21" ht="13.5" customHeight="1" x14ac:dyDescent="0.15">
      <c r="A18" s="19"/>
      <c r="B18" s="58" t="s">
        <v>296</v>
      </c>
      <c r="C18" s="37" t="s">
        <v>0</v>
      </c>
      <c r="D18" s="38" t="s">
        <v>1</v>
      </c>
      <c r="E18" s="39" t="s">
        <v>2</v>
      </c>
      <c r="F18" s="69"/>
      <c r="L18" s="20"/>
    </row>
    <row r="19" spans="1:21" ht="13.5" customHeight="1" thickBot="1" x14ac:dyDescent="0.2">
      <c r="A19" s="363"/>
      <c r="B19" s="283">
        <v>1</v>
      </c>
      <c r="C19" s="365" t="s">
        <v>280</v>
      </c>
      <c r="D19" s="384" t="s">
        <v>254</v>
      </c>
      <c r="E19" s="369" t="s">
        <v>189</v>
      </c>
      <c r="F19" s="360">
        <v>1</v>
      </c>
      <c r="G19" s="160"/>
      <c r="L19" s="20"/>
    </row>
    <row r="20" spans="1:21" ht="13.5" customHeight="1" thickTop="1" thickBot="1" x14ac:dyDescent="0.2">
      <c r="A20" s="363"/>
      <c r="B20" s="364"/>
      <c r="C20" s="365"/>
      <c r="D20" s="384"/>
      <c r="E20" s="370"/>
      <c r="F20" s="361"/>
      <c r="G20" s="270" t="s">
        <v>41</v>
      </c>
      <c r="H20" s="162">
        <v>2</v>
      </c>
      <c r="L20" s="20"/>
    </row>
    <row r="21" spans="1:21" ht="13.5" customHeight="1" thickTop="1" thickBot="1" x14ac:dyDescent="0.2">
      <c r="A21" s="363"/>
      <c r="B21" s="283">
        <v>2</v>
      </c>
      <c r="C21" s="365" t="s">
        <v>281</v>
      </c>
      <c r="D21" s="384" t="s">
        <v>282</v>
      </c>
      <c r="E21" s="369" t="s">
        <v>190</v>
      </c>
      <c r="F21" s="360">
        <v>2</v>
      </c>
      <c r="G21" s="359"/>
      <c r="H21" s="172">
        <v>0</v>
      </c>
      <c r="I21" s="168"/>
      <c r="L21" s="20"/>
    </row>
    <row r="22" spans="1:21" ht="13.5" customHeight="1" thickBot="1" x14ac:dyDescent="0.2">
      <c r="A22" s="363"/>
      <c r="B22" s="364"/>
      <c r="C22" s="365"/>
      <c r="D22" s="384"/>
      <c r="E22" s="370"/>
      <c r="F22" s="361"/>
      <c r="G22" s="43"/>
      <c r="H22" s="267" t="s">
        <v>46</v>
      </c>
      <c r="I22" s="167">
        <v>2</v>
      </c>
      <c r="J22" s="20"/>
      <c r="L22" s="20"/>
    </row>
    <row r="23" spans="1:21" ht="13.5" customHeight="1" thickTop="1" thickBot="1" x14ac:dyDescent="0.2">
      <c r="A23" s="363"/>
      <c r="B23" s="283">
        <v>3</v>
      </c>
      <c r="C23" s="365" t="s">
        <v>283</v>
      </c>
      <c r="D23" s="384" t="s">
        <v>246</v>
      </c>
      <c r="E23" s="369" t="s">
        <v>188</v>
      </c>
      <c r="F23" s="360">
        <v>3</v>
      </c>
      <c r="G23" s="43"/>
      <c r="H23" s="321"/>
      <c r="I23" s="159">
        <v>0</v>
      </c>
      <c r="J23" s="20"/>
      <c r="L23" s="20"/>
      <c r="U23" s="20"/>
    </row>
    <row r="24" spans="1:21" ht="13.5" customHeight="1" thickBot="1" x14ac:dyDescent="0.2">
      <c r="A24" s="363"/>
      <c r="B24" s="364"/>
      <c r="C24" s="365"/>
      <c r="D24" s="384"/>
      <c r="E24" s="370"/>
      <c r="F24" s="361"/>
      <c r="G24" s="268" t="s">
        <v>42</v>
      </c>
      <c r="H24" s="161">
        <v>0</v>
      </c>
      <c r="I24" s="20"/>
      <c r="J24" s="20"/>
      <c r="L24" s="20"/>
      <c r="U24" s="20"/>
    </row>
    <row r="25" spans="1:21" ht="13.5" customHeight="1" thickTop="1" thickBot="1" x14ac:dyDescent="0.2">
      <c r="A25" s="363"/>
      <c r="B25" s="283">
        <v>4</v>
      </c>
      <c r="C25" s="365" t="s">
        <v>284</v>
      </c>
      <c r="D25" s="384" t="s">
        <v>216</v>
      </c>
      <c r="E25" s="369" t="s">
        <v>187</v>
      </c>
      <c r="F25" s="372">
        <v>4</v>
      </c>
      <c r="G25" s="385"/>
      <c r="H25" s="164">
        <v>1</v>
      </c>
      <c r="I25" s="20"/>
      <c r="J25" s="20"/>
      <c r="L25" s="20"/>
    </row>
    <row r="26" spans="1:21" ht="13.5" customHeight="1" thickTop="1" x14ac:dyDescent="0.15">
      <c r="A26" s="363"/>
      <c r="B26" s="364"/>
      <c r="C26" s="365"/>
      <c r="D26" s="384"/>
      <c r="E26" s="370"/>
      <c r="F26" s="373"/>
      <c r="G26" s="163"/>
      <c r="I26" s="20"/>
      <c r="J26" s="20"/>
      <c r="L26" s="20"/>
      <c r="U26" s="20"/>
    </row>
    <row r="27" spans="1:21" ht="13.5" customHeight="1" x14ac:dyDescent="0.15">
      <c r="A27" s="41"/>
      <c r="B27" s="41"/>
      <c r="C27" s="42"/>
      <c r="D27" s="42"/>
      <c r="E27" s="42"/>
      <c r="F27" s="41"/>
      <c r="G27" s="41"/>
      <c r="H27" s="41"/>
      <c r="I27" s="41"/>
      <c r="J27" s="20"/>
      <c r="L27" s="20"/>
    </row>
    <row r="28" spans="1:21" ht="13.5" customHeight="1" x14ac:dyDescent="0.15">
      <c r="A28" s="346" t="s">
        <v>12</v>
      </c>
      <c r="B28" s="346"/>
      <c r="C28" s="346"/>
      <c r="D28" s="24"/>
      <c r="E28" s="24"/>
      <c r="F28" s="20"/>
      <c r="G28" s="20"/>
      <c r="H28" s="20"/>
      <c r="I28" s="20"/>
      <c r="J28" s="20"/>
      <c r="K28" s="20"/>
      <c r="L28" s="20"/>
      <c r="T28" s="20"/>
    </row>
    <row r="29" spans="1:21" ht="13.5" customHeight="1" x14ac:dyDescent="0.15">
      <c r="A29" s="291"/>
      <c r="B29" s="291"/>
      <c r="C29" s="291"/>
      <c r="D29" s="24"/>
      <c r="E29" s="24"/>
      <c r="F29" s="20"/>
      <c r="G29" s="20"/>
      <c r="H29" s="20"/>
      <c r="I29" s="20"/>
      <c r="J29" s="20"/>
      <c r="K29" s="20"/>
      <c r="L29" s="20"/>
      <c r="T29" s="20"/>
    </row>
    <row r="30" spans="1:21" ht="13.5" customHeight="1" x14ac:dyDescent="0.15">
      <c r="A30" s="19"/>
      <c r="B30" s="66" t="s">
        <v>93</v>
      </c>
      <c r="C30" s="37" t="s">
        <v>0</v>
      </c>
      <c r="D30" s="38" t="s">
        <v>1</v>
      </c>
      <c r="E30" s="51" t="s">
        <v>103</v>
      </c>
      <c r="F30" s="20"/>
      <c r="G30" s="20"/>
      <c r="H30" s="20"/>
      <c r="I30" s="20"/>
      <c r="J30" s="20"/>
      <c r="K30" s="20"/>
      <c r="L30" s="20"/>
      <c r="T30" s="19"/>
    </row>
    <row r="31" spans="1:21" ht="13.5" customHeight="1" x14ac:dyDescent="0.15">
      <c r="A31" s="20"/>
      <c r="B31" s="221" t="s">
        <v>11</v>
      </c>
      <c r="C31" s="222" t="s">
        <v>154</v>
      </c>
      <c r="D31" s="224" t="s">
        <v>155</v>
      </c>
      <c r="E31" s="226" t="s">
        <v>99</v>
      </c>
      <c r="F31" s="22"/>
      <c r="J31" s="22"/>
      <c r="K31" s="20"/>
      <c r="T31" s="20"/>
    </row>
    <row r="32" spans="1:21" ht="13.5" customHeight="1" x14ac:dyDescent="0.15">
      <c r="A32" s="20"/>
      <c r="B32" s="221"/>
      <c r="C32" s="362"/>
      <c r="D32" s="378"/>
      <c r="E32" s="370"/>
      <c r="F32" s="22"/>
      <c r="J32" s="22"/>
      <c r="K32" s="20"/>
      <c r="T32" s="20"/>
    </row>
    <row r="33" spans="1:20" ht="13.5" customHeight="1" x14ac:dyDescent="0.15">
      <c r="A33" s="20"/>
      <c r="B33" s="22"/>
      <c r="C33" s="17"/>
      <c r="D33" s="17"/>
      <c r="E33" s="17"/>
      <c r="F33" s="22"/>
      <c r="J33" s="22"/>
      <c r="K33" s="20"/>
    </row>
    <row r="34" spans="1:20" ht="13.5" customHeight="1" x14ac:dyDescent="0.15">
      <c r="A34" s="254" t="s">
        <v>69</v>
      </c>
      <c r="B34" s="254"/>
      <c r="C34" s="254"/>
      <c r="D34" s="254"/>
      <c r="E34" s="254"/>
      <c r="F34" s="254"/>
      <c r="G34" s="254"/>
      <c r="H34" s="254"/>
      <c r="J34" s="22"/>
      <c r="K34" s="20"/>
    </row>
    <row r="35" spans="1:20" ht="13.5" customHeight="1" x14ac:dyDescent="0.15">
      <c r="A35" s="254"/>
      <c r="B35" s="254"/>
      <c r="C35" s="254"/>
      <c r="D35" s="254"/>
      <c r="E35" s="254"/>
      <c r="F35" s="254"/>
      <c r="G35" s="254"/>
      <c r="H35" s="254"/>
      <c r="J35" s="22"/>
      <c r="K35" s="20"/>
    </row>
    <row r="36" spans="1:20" ht="13.5" customHeight="1" x14ac:dyDescent="0.15">
      <c r="B36" s="40"/>
      <c r="C36" s="40"/>
      <c r="D36" s="40"/>
      <c r="E36" s="24"/>
      <c r="I36" s="20"/>
      <c r="J36" s="20"/>
      <c r="K36" s="20"/>
    </row>
    <row r="37" spans="1:20" ht="13.5" customHeight="1" thickBot="1" x14ac:dyDescent="0.2">
      <c r="A37" s="363"/>
      <c r="B37" s="390" t="s">
        <v>48</v>
      </c>
      <c r="C37" s="222" t="s">
        <v>154</v>
      </c>
      <c r="D37" s="224" t="s">
        <v>155</v>
      </c>
      <c r="E37" s="226" t="s">
        <v>99</v>
      </c>
      <c r="F37" s="160"/>
      <c r="G37" s="187"/>
      <c r="I37" s="22"/>
      <c r="J37" s="19"/>
      <c r="K37" s="20"/>
    </row>
    <row r="38" spans="1:20" ht="13.5" customHeight="1" thickTop="1" x14ac:dyDescent="0.15">
      <c r="A38" s="363"/>
      <c r="B38" s="391"/>
      <c r="C38" s="362"/>
      <c r="D38" s="378"/>
      <c r="E38" s="370"/>
      <c r="F38" s="267" t="s">
        <v>40</v>
      </c>
      <c r="G38" s="267"/>
      <c r="H38" s="374" t="s">
        <v>418</v>
      </c>
      <c r="I38" s="20"/>
      <c r="J38" s="20"/>
      <c r="K38" s="20"/>
    </row>
    <row r="39" spans="1:20" ht="7.5" customHeight="1" thickBot="1" x14ac:dyDescent="0.2">
      <c r="B39" s="44"/>
      <c r="C39" s="184"/>
      <c r="D39" s="184"/>
      <c r="E39" s="45"/>
      <c r="F39" s="267"/>
      <c r="G39" s="267"/>
      <c r="H39" s="374"/>
      <c r="I39" s="20"/>
      <c r="J39" s="20"/>
      <c r="K39" s="20"/>
    </row>
    <row r="40" spans="1:20" ht="7.5" customHeight="1" thickTop="1" x14ac:dyDescent="0.15">
      <c r="B40" s="46"/>
      <c r="C40" s="185"/>
      <c r="D40" s="185"/>
      <c r="E40" s="47"/>
      <c r="F40" s="267"/>
      <c r="G40" s="310"/>
      <c r="H40" s="386">
        <v>3</v>
      </c>
      <c r="I40" s="20"/>
      <c r="J40" s="20"/>
      <c r="K40" s="20"/>
    </row>
    <row r="41" spans="1:20" ht="13.5" customHeight="1" thickBot="1" x14ac:dyDescent="0.2">
      <c r="A41" s="239" t="s">
        <v>417</v>
      </c>
      <c r="B41" s="283" t="s">
        <v>50</v>
      </c>
      <c r="C41" s="388" t="str">
        <f>IFERROR(VLOOKUP($A41,data!$D$57:$G$65,2,FALSE),"")</f>
        <v>西山　拓也</v>
      </c>
      <c r="D41" s="388" t="str">
        <f>IFERROR(VLOOKUP($A41,data!$D$57:$G$65,3,FALSE),"")</f>
        <v>日本航空</v>
      </c>
      <c r="E41" s="369" t="str">
        <f>IFERROR(VLOOKUP($A41,data!$D$57:$G$65,4,FALSE),"")</f>
        <v>山梨</v>
      </c>
      <c r="F41" s="383"/>
      <c r="G41" s="356"/>
      <c r="H41" s="387"/>
      <c r="I41" s="20"/>
      <c r="J41" s="20"/>
      <c r="K41" s="20"/>
    </row>
    <row r="42" spans="1:20" ht="13.5" customHeight="1" thickBot="1" x14ac:dyDescent="0.2">
      <c r="A42" s="363"/>
      <c r="B42" s="364"/>
      <c r="C42" s="389"/>
      <c r="D42" s="389"/>
      <c r="E42" s="370"/>
      <c r="F42" s="20"/>
      <c r="G42" s="22"/>
      <c r="H42" s="310" t="s">
        <v>23</v>
      </c>
      <c r="I42" s="191">
        <v>1</v>
      </c>
      <c r="J42" s="20"/>
      <c r="K42" s="20"/>
    </row>
    <row r="43" spans="1:20" ht="7.5" customHeight="1" thickTop="1" x14ac:dyDescent="0.15">
      <c r="B43" s="40"/>
      <c r="C43" s="186"/>
      <c r="D43" s="186"/>
      <c r="E43" s="24"/>
      <c r="F43" s="20"/>
      <c r="G43" s="22"/>
      <c r="H43" s="267"/>
      <c r="I43" s="392">
        <v>3</v>
      </c>
      <c r="J43" s="20"/>
      <c r="K43" s="20"/>
    </row>
    <row r="44" spans="1:20" ht="7.5" customHeight="1" x14ac:dyDescent="0.15">
      <c r="B44" s="46"/>
      <c r="C44" s="185"/>
      <c r="D44" s="185"/>
      <c r="E44" s="47"/>
      <c r="F44" s="20"/>
      <c r="G44" s="22"/>
      <c r="H44" s="267"/>
      <c r="I44" s="393"/>
      <c r="J44" s="20"/>
      <c r="K44" s="20"/>
    </row>
    <row r="45" spans="1:20" ht="13.5" customHeight="1" thickBot="1" x14ac:dyDescent="0.2">
      <c r="A45" s="239" t="s">
        <v>405</v>
      </c>
      <c r="B45" s="283" t="s">
        <v>51</v>
      </c>
      <c r="C45" s="388" t="str">
        <f>IFERROR(VLOOKUP($A45,data!$D$57:$G$65,2,FALSE),"")</f>
        <v>山口　隼人</v>
      </c>
      <c r="D45" s="388" t="str">
        <f>IFERROR(VLOOKUP($A45,data!$D$57:$G$65,3,FALSE),"")</f>
        <v>花咲徳栄</v>
      </c>
      <c r="E45" s="369" t="str">
        <f>IFERROR(VLOOKUP($A45,data!$D$57:$G$65,4,FALSE),"")</f>
        <v>埼玉</v>
      </c>
      <c r="F45" s="60"/>
      <c r="G45" s="22"/>
      <c r="H45" s="190"/>
      <c r="J45" s="20"/>
      <c r="K45" s="20"/>
      <c r="T45" s="20"/>
    </row>
    <row r="46" spans="1:20" ht="13.5" customHeight="1" thickTop="1" x14ac:dyDescent="0.15">
      <c r="A46" s="363"/>
      <c r="B46" s="364"/>
      <c r="C46" s="389"/>
      <c r="D46" s="389"/>
      <c r="E46" s="370"/>
      <c r="F46" s="163"/>
      <c r="G46" s="188"/>
      <c r="H46" s="189"/>
      <c r="J46" s="20"/>
      <c r="K46" s="20"/>
      <c r="T46" s="20"/>
    </row>
    <row r="47" spans="1:20" ht="13.5" customHeight="1" x14ac:dyDescent="0.15">
      <c r="B47" s="35"/>
      <c r="C47" s="17"/>
      <c r="D47" s="17"/>
      <c r="E47" s="17"/>
      <c r="G47" s="20"/>
      <c r="T47" s="20"/>
    </row>
    <row r="48" spans="1:20" ht="13.5" customHeight="1" x14ac:dyDescent="0.15">
      <c r="C48" s="17"/>
      <c r="D48" s="17"/>
      <c r="E48" s="20"/>
      <c r="F48" s="20"/>
      <c r="G48" s="20"/>
      <c r="T48" s="20"/>
    </row>
    <row r="60" spans="1:21" ht="13.5" customHeight="1" x14ac:dyDescent="0.15">
      <c r="A60" s="19"/>
      <c r="B60" s="40"/>
      <c r="C60" s="24"/>
      <c r="D60" s="24"/>
      <c r="E60" s="24"/>
      <c r="F60" s="19"/>
      <c r="J60" s="20"/>
      <c r="L60" s="20"/>
      <c r="U60" s="20"/>
    </row>
  </sheetData>
  <mergeCells count="83">
    <mergeCell ref="C31:C32"/>
    <mergeCell ref="I43:I44"/>
    <mergeCell ref="A45:A46"/>
    <mergeCell ref="B45:B46"/>
    <mergeCell ref="C45:C46"/>
    <mergeCell ref="D45:D46"/>
    <mergeCell ref="A37:A38"/>
    <mergeCell ref="A41:A42"/>
    <mergeCell ref="E45:E46"/>
    <mergeCell ref="D41:D42"/>
    <mergeCell ref="H42:H44"/>
    <mergeCell ref="E41:E42"/>
    <mergeCell ref="E37:E38"/>
    <mergeCell ref="D37:D38"/>
    <mergeCell ref="F38:G41"/>
    <mergeCell ref="H38:H39"/>
    <mergeCell ref="H40:H41"/>
    <mergeCell ref="C41:C42"/>
    <mergeCell ref="C37:C38"/>
    <mergeCell ref="B41:B42"/>
    <mergeCell ref="B37:B38"/>
    <mergeCell ref="G12:G13"/>
    <mergeCell ref="G24:G25"/>
    <mergeCell ref="G20:G21"/>
    <mergeCell ref="A34:H35"/>
    <mergeCell ref="A28:C29"/>
    <mergeCell ref="D31:D32"/>
    <mergeCell ref="E31:E32"/>
    <mergeCell ref="B31:B32"/>
    <mergeCell ref="F21:F22"/>
    <mergeCell ref="D21:D22"/>
    <mergeCell ref="E21:E22"/>
    <mergeCell ref="F23:F24"/>
    <mergeCell ref="A25:A26"/>
    <mergeCell ref="B25:B26"/>
    <mergeCell ref="C25:C26"/>
    <mergeCell ref="D25:D26"/>
    <mergeCell ref="F9:F10"/>
    <mergeCell ref="C19:C20"/>
    <mergeCell ref="D19:D20"/>
    <mergeCell ref="E19:E20"/>
    <mergeCell ref="F19:F20"/>
    <mergeCell ref="F13:F14"/>
    <mergeCell ref="F11:F12"/>
    <mergeCell ref="E9:E10"/>
    <mergeCell ref="F25:F26"/>
    <mergeCell ref="D11:D12"/>
    <mergeCell ref="E11:E12"/>
    <mergeCell ref="A23:A24"/>
    <mergeCell ref="B23:B24"/>
    <mergeCell ref="C23:C24"/>
    <mergeCell ref="D23:D24"/>
    <mergeCell ref="E23:E24"/>
    <mergeCell ref="A21:A22"/>
    <mergeCell ref="B21:B22"/>
    <mergeCell ref="C21:C22"/>
    <mergeCell ref="B11:B12"/>
    <mergeCell ref="B19:B20"/>
    <mergeCell ref="E13:E14"/>
    <mergeCell ref="A11:A12"/>
    <mergeCell ref="E25:E26"/>
    <mergeCell ref="A13:A14"/>
    <mergeCell ref="B13:B14"/>
    <mergeCell ref="C13:C14"/>
    <mergeCell ref="D13:D14"/>
    <mergeCell ref="C9:C10"/>
    <mergeCell ref="D9:D10"/>
    <mergeCell ref="H10:H11"/>
    <mergeCell ref="H22:H23"/>
    <mergeCell ref="A1:J2"/>
    <mergeCell ref="A4:C5"/>
    <mergeCell ref="E7:E8"/>
    <mergeCell ref="F7:F8"/>
    <mergeCell ref="A7:A8"/>
    <mergeCell ref="A16:C17"/>
    <mergeCell ref="A9:A10"/>
    <mergeCell ref="B9:B10"/>
    <mergeCell ref="G8:G9"/>
    <mergeCell ref="B7:B8"/>
    <mergeCell ref="C7:C8"/>
    <mergeCell ref="D7:D8"/>
    <mergeCell ref="A19:A20"/>
    <mergeCell ref="C11:C12"/>
  </mergeCells>
  <phoneticPr fontId="2"/>
  <pageMargins left="0.74803149606299213" right="0.74803149606299213" top="0.59055118110236227" bottom="0.98425196850393704" header="0.51181102362204722" footer="0.51181102362204722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W68"/>
  <sheetViews>
    <sheetView view="pageBreakPreview" zoomScaleNormal="100" zoomScaleSheetLayoutView="100" workbookViewId="0">
      <selection activeCell="D57" sqref="D57"/>
    </sheetView>
  </sheetViews>
  <sheetFormatPr defaultColWidth="9.140625" defaultRowHeight="13.5" customHeight="1" x14ac:dyDescent="0.15"/>
  <cols>
    <col min="1" max="1" width="5.28515625" style="17" customWidth="1"/>
    <col min="2" max="2" width="6.7109375" style="17" customWidth="1"/>
    <col min="3" max="3" width="17.140625" style="18" customWidth="1"/>
    <col min="4" max="4" width="20" style="18" customWidth="1"/>
    <col min="5" max="5" width="8.7109375" style="18" customWidth="1"/>
    <col min="6" max="6" width="2.85546875" style="17" bestFit="1" customWidth="1"/>
    <col min="7" max="9" width="10.28515625" style="17" customWidth="1"/>
    <col min="10" max="10" width="5.5703125" style="17" customWidth="1"/>
    <col min="11" max="11" width="3.140625" style="17" customWidth="1"/>
    <col min="12" max="12" width="3.28515625" style="17" customWidth="1"/>
    <col min="13" max="13" width="4.5703125" style="17" customWidth="1"/>
    <col min="14" max="14" width="6.7109375" style="3" customWidth="1"/>
    <col min="15" max="15" width="17.140625" style="3" customWidth="1"/>
    <col min="16" max="16" width="20" style="3" customWidth="1"/>
    <col min="17" max="17" width="8.7109375" style="3" customWidth="1"/>
    <col min="18" max="18" width="10.28515625" style="3" customWidth="1"/>
    <col min="19" max="19" width="2.140625" style="3" customWidth="1"/>
    <col min="20" max="20" width="8.140625" style="3" customWidth="1"/>
    <col min="21" max="21" width="2.5703125" style="3" customWidth="1"/>
    <col min="22" max="22" width="8.140625" style="3" customWidth="1"/>
    <col min="23" max="23" width="9.140625" style="3"/>
    <col min="24" max="16384" width="9.140625" style="17"/>
  </cols>
  <sheetData>
    <row r="1" spans="1:23" ht="13.5" customHeight="1" x14ac:dyDescent="0.15">
      <c r="A1" s="254" t="s">
        <v>106</v>
      </c>
      <c r="B1" s="254"/>
      <c r="C1" s="254"/>
      <c r="D1" s="254"/>
      <c r="E1" s="254"/>
      <c r="F1" s="254"/>
      <c r="G1" s="254"/>
      <c r="H1" s="254"/>
      <c r="I1" s="254"/>
      <c r="J1" s="254"/>
      <c r="K1" s="1"/>
      <c r="L1" s="32"/>
      <c r="N1" s="254" t="s">
        <v>106</v>
      </c>
      <c r="O1" s="254"/>
      <c r="P1" s="254"/>
      <c r="Q1" s="254"/>
      <c r="R1" s="254"/>
      <c r="S1" s="254"/>
      <c r="T1" s="254"/>
      <c r="U1" s="254"/>
      <c r="V1" s="254"/>
      <c r="W1" s="254"/>
    </row>
    <row r="2" spans="1:23" ht="13.5" customHeight="1" x14ac:dyDescent="0.15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1"/>
      <c r="L2" s="32"/>
      <c r="N2" s="254"/>
      <c r="O2" s="254"/>
      <c r="P2" s="254"/>
      <c r="Q2" s="254"/>
      <c r="R2" s="254"/>
      <c r="S2" s="254"/>
      <c r="T2" s="254"/>
      <c r="U2" s="254"/>
      <c r="V2" s="254"/>
      <c r="W2" s="254"/>
    </row>
    <row r="3" spans="1:23" ht="13.5" customHeight="1" x14ac:dyDescent="0.15">
      <c r="N3" s="254" t="s">
        <v>22</v>
      </c>
      <c r="O3" s="254"/>
      <c r="P3" s="254"/>
      <c r="Q3" s="254"/>
      <c r="R3" s="254"/>
      <c r="S3" s="254"/>
      <c r="T3" s="254"/>
      <c r="U3" s="254"/>
      <c r="V3" s="1"/>
    </row>
    <row r="4" spans="1:23" ht="13.5" customHeight="1" x14ac:dyDescent="0.15">
      <c r="A4" s="265" t="s">
        <v>131</v>
      </c>
      <c r="B4" s="265"/>
      <c r="C4" s="265"/>
      <c r="J4" s="20"/>
      <c r="N4" s="254"/>
      <c r="O4" s="254"/>
      <c r="P4" s="254"/>
      <c r="Q4" s="254"/>
      <c r="R4" s="254"/>
      <c r="S4" s="254"/>
      <c r="T4" s="254"/>
      <c r="U4" s="254"/>
      <c r="V4" s="1"/>
    </row>
    <row r="5" spans="1:23" ht="13.5" customHeight="1" x14ac:dyDescent="0.15">
      <c r="A5" s="265"/>
      <c r="B5" s="265"/>
      <c r="C5" s="265"/>
      <c r="J5" s="20"/>
    </row>
    <row r="6" spans="1:23" ht="13.5" customHeight="1" x14ac:dyDescent="0.15">
      <c r="A6" s="19"/>
      <c r="B6" s="58" t="s">
        <v>296</v>
      </c>
      <c r="C6" s="37" t="s">
        <v>0</v>
      </c>
      <c r="D6" s="38" t="s">
        <v>1</v>
      </c>
      <c r="E6" s="70" t="s">
        <v>2</v>
      </c>
      <c r="F6" s="59"/>
      <c r="J6" s="20"/>
      <c r="M6" s="239" t="s">
        <v>396</v>
      </c>
      <c r="N6" s="265" t="s">
        <v>161</v>
      </c>
      <c r="O6" s="265"/>
      <c r="P6" s="265"/>
      <c r="Q6" s="265"/>
    </row>
    <row r="7" spans="1:23" ht="13.5" customHeight="1" thickBot="1" x14ac:dyDescent="0.2">
      <c r="A7" s="363"/>
      <c r="B7" s="283">
        <v>1</v>
      </c>
      <c r="C7" s="365" t="s">
        <v>285</v>
      </c>
      <c r="D7" s="377" t="s">
        <v>205</v>
      </c>
      <c r="E7" s="369" t="s">
        <v>184</v>
      </c>
      <c r="F7" s="308">
        <v>1</v>
      </c>
      <c r="G7" s="160"/>
      <c r="J7" s="20"/>
      <c r="M7" s="363"/>
      <c r="N7" s="266"/>
      <c r="O7" s="266"/>
      <c r="P7" s="266"/>
      <c r="Q7" s="266"/>
      <c r="R7" s="83"/>
      <c r="S7" s="9"/>
      <c r="T7" s="81"/>
    </row>
    <row r="8" spans="1:23" ht="13.5" customHeight="1" thickTop="1" thickBot="1" x14ac:dyDescent="0.2">
      <c r="A8" s="363"/>
      <c r="B8" s="364"/>
      <c r="C8" s="365"/>
      <c r="D8" s="378"/>
      <c r="E8" s="370"/>
      <c r="F8" s="309"/>
      <c r="G8" s="270" t="s">
        <v>43</v>
      </c>
      <c r="H8" s="162">
        <v>3</v>
      </c>
      <c r="J8" s="20"/>
      <c r="N8" s="263">
        <v>1</v>
      </c>
      <c r="O8" s="240" t="str">
        <f>IFERROR(VLOOKUP($M6,data!$D$68:$G$77,2,FALSE),"")</f>
        <v>五十嵐　剛生</v>
      </c>
      <c r="P8" s="240" t="str">
        <f>IFERROR(VLOOKUP($M6,data!$D$68:$G$77,3,FALSE),"")</f>
        <v>日本航空</v>
      </c>
      <c r="Q8" s="242" t="str">
        <f>IFERROR(VLOOKUP($M6,data!$D$68:$G$77,4,FALSE),"")</f>
        <v>山梨</v>
      </c>
      <c r="R8" s="84"/>
      <c r="S8" s="9"/>
      <c r="T8" s="81"/>
    </row>
    <row r="9" spans="1:23" ht="13.5" customHeight="1" thickTop="1" thickBot="1" x14ac:dyDescent="0.2">
      <c r="A9" s="363"/>
      <c r="B9" s="283">
        <v>2</v>
      </c>
      <c r="C9" s="365" t="s">
        <v>286</v>
      </c>
      <c r="D9" s="377" t="s">
        <v>202</v>
      </c>
      <c r="E9" s="369" t="s">
        <v>186</v>
      </c>
      <c r="F9" s="308">
        <v>2</v>
      </c>
      <c r="G9" s="359"/>
      <c r="H9" s="172">
        <v>2</v>
      </c>
      <c r="I9" s="168"/>
      <c r="J9" s="20"/>
      <c r="N9" s="264"/>
      <c r="O9" s="241"/>
      <c r="P9" s="241"/>
      <c r="Q9" s="243"/>
      <c r="R9" s="235" t="s">
        <v>34</v>
      </c>
      <c r="S9" s="25"/>
      <c r="T9" s="9"/>
    </row>
    <row r="10" spans="1:23" ht="13.5" customHeight="1" thickBot="1" x14ac:dyDescent="0.2">
      <c r="A10" s="363"/>
      <c r="B10" s="364"/>
      <c r="C10" s="365"/>
      <c r="D10" s="378"/>
      <c r="E10" s="370"/>
      <c r="F10" s="309"/>
      <c r="G10" s="43"/>
      <c r="H10" s="267" t="s">
        <v>47</v>
      </c>
      <c r="I10" s="162">
        <v>5</v>
      </c>
      <c r="J10" s="20"/>
      <c r="M10" s="239" t="s">
        <v>397</v>
      </c>
      <c r="R10" s="260"/>
      <c r="S10" s="29">
        <v>0</v>
      </c>
      <c r="T10" s="22" t="s">
        <v>412</v>
      </c>
    </row>
    <row r="11" spans="1:23" ht="13.5" customHeight="1" thickTop="1" thickBot="1" x14ac:dyDescent="0.2">
      <c r="A11" s="363"/>
      <c r="B11" s="283">
        <v>3</v>
      </c>
      <c r="C11" s="365" t="s">
        <v>287</v>
      </c>
      <c r="D11" s="377" t="s">
        <v>225</v>
      </c>
      <c r="E11" s="369" t="s">
        <v>185</v>
      </c>
      <c r="F11" s="308">
        <v>3</v>
      </c>
      <c r="G11" s="43"/>
      <c r="H11" s="321"/>
      <c r="I11" s="172">
        <v>1</v>
      </c>
      <c r="J11" s="20"/>
      <c r="M11" s="363"/>
      <c r="R11" s="259"/>
      <c r="S11" s="182">
        <v>8</v>
      </c>
      <c r="T11" s="175"/>
    </row>
    <row r="12" spans="1:23" ht="13.5" customHeight="1" thickTop="1" thickBot="1" x14ac:dyDescent="0.2">
      <c r="A12" s="363"/>
      <c r="B12" s="364"/>
      <c r="C12" s="365"/>
      <c r="D12" s="378"/>
      <c r="E12" s="370"/>
      <c r="F12" s="309"/>
      <c r="G12" s="358" t="s">
        <v>44</v>
      </c>
      <c r="H12" s="158">
        <v>6</v>
      </c>
      <c r="I12" s="20"/>
      <c r="J12" s="20"/>
      <c r="N12" s="263">
        <v>2</v>
      </c>
      <c r="O12" s="240" t="str">
        <f>IFERROR(VLOOKUP($M10,data!$D$68:$G$77,2,FALSE),"")</f>
        <v>風間　遼太郎</v>
      </c>
      <c r="P12" s="240" t="str">
        <f>IFERROR(VLOOKUP($M10,data!$D$68:$G$77,3,FALSE),"")</f>
        <v>横浜創学館</v>
      </c>
      <c r="Q12" s="242" t="str">
        <f>IFERROR(VLOOKUP($M10,data!$D$68:$G$77,4,FALSE),"")</f>
        <v>神奈川</v>
      </c>
      <c r="R12" s="394"/>
      <c r="S12" s="181"/>
      <c r="T12" s="25"/>
    </row>
    <row r="13" spans="1:23" ht="13.5" customHeight="1" thickTop="1" thickBot="1" x14ac:dyDescent="0.2">
      <c r="A13" s="363"/>
      <c r="B13" s="283">
        <v>4</v>
      </c>
      <c r="C13" s="365" t="s">
        <v>288</v>
      </c>
      <c r="D13" s="377" t="s">
        <v>194</v>
      </c>
      <c r="E13" s="369" t="s">
        <v>183</v>
      </c>
      <c r="F13" s="308">
        <v>4</v>
      </c>
      <c r="G13" s="359"/>
      <c r="H13" s="159">
        <v>3</v>
      </c>
      <c r="I13" s="20"/>
      <c r="J13" s="20"/>
      <c r="N13" s="264"/>
      <c r="O13" s="241"/>
      <c r="P13" s="241"/>
      <c r="Q13" s="243"/>
      <c r="S13" s="9"/>
      <c r="T13" s="25"/>
    </row>
    <row r="14" spans="1:23" ht="13.5" customHeight="1" x14ac:dyDescent="0.15">
      <c r="A14" s="363"/>
      <c r="B14" s="364"/>
      <c r="C14" s="365"/>
      <c r="D14" s="378"/>
      <c r="E14" s="370"/>
      <c r="F14" s="309"/>
      <c r="I14" s="20"/>
      <c r="J14" s="20"/>
      <c r="S14" s="9"/>
      <c r="T14" s="25"/>
      <c r="U14" s="9"/>
      <c r="V14" s="9"/>
    </row>
    <row r="15" spans="1:23" ht="13.5" customHeight="1" x14ac:dyDescent="0.15">
      <c r="A15" s="19"/>
      <c r="B15" s="40"/>
      <c r="C15" s="24"/>
      <c r="D15" s="24"/>
      <c r="E15" s="24"/>
      <c r="F15" s="19"/>
      <c r="J15" s="20"/>
      <c r="T15" s="9"/>
      <c r="U15" s="9"/>
      <c r="V15" s="9"/>
    </row>
    <row r="16" spans="1:23" ht="13.5" customHeight="1" x14ac:dyDescent="0.15">
      <c r="A16" s="265" t="s">
        <v>132</v>
      </c>
      <c r="B16" s="265"/>
      <c r="C16" s="265"/>
    </row>
    <row r="17" spans="1:23" ht="13.5" customHeight="1" x14ac:dyDescent="0.15">
      <c r="A17" s="265"/>
      <c r="B17" s="265"/>
      <c r="C17" s="265"/>
    </row>
    <row r="18" spans="1:23" ht="13.5" customHeight="1" x14ac:dyDescent="0.15">
      <c r="A18" s="19"/>
      <c r="B18" s="58" t="s">
        <v>296</v>
      </c>
      <c r="C18" s="37" t="s">
        <v>0</v>
      </c>
      <c r="D18" s="38" t="s">
        <v>1</v>
      </c>
      <c r="E18" s="68" t="s">
        <v>2</v>
      </c>
      <c r="F18" s="69"/>
    </row>
    <row r="19" spans="1:23" ht="13.5" customHeight="1" thickBot="1" x14ac:dyDescent="0.2">
      <c r="A19" s="363"/>
      <c r="B19" s="283">
        <v>1</v>
      </c>
      <c r="C19" s="365" t="s">
        <v>289</v>
      </c>
      <c r="D19" s="384" t="s">
        <v>244</v>
      </c>
      <c r="E19" s="369" t="s">
        <v>190</v>
      </c>
      <c r="F19" s="360">
        <v>1</v>
      </c>
      <c r="Q19" s="17"/>
      <c r="R19" s="17"/>
      <c r="S19" s="17"/>
      <c r="T19" s="17"/>
      <c r="U19" s="17"/>
      <c r="V19" s="17"/>
      <c r="W19" s="17"/>
    </row>
    <row r="20" spans="1:23" ht="13.5" customHeight="1" thickBot="1" x14ac:dyDescent="0.2">
      <c r="A20" s="363"/>
      <c r="B20" s="364"/>
      <c r="C20" s="365"/>
      <c r="D20" s="384"/>
      <c r="E20" s="370"/>
      <c r="F20" s="361"/>
      <c r="G20" s="268" t="s">
        <v>43</v>
      </c>
      <c r="H20" s="165">
        <v>0</v>
      </c>
      <c r="Q20" s="17"/>
      <c r="R20" s="17"/>
      <c r="S20" s="17"/>
      <c r="T20" s="17"/>
      <c r="U20" s="17"/>
      <c r="V20" s="17"/>
      <c r="W20" s="17"/>
    </row>
    <row r="21" spans="1:23" ht="13.5" customHeight="1" thickTop="1" thickBot="1" x14ac:dyDescent="0.2">
      <c r="A21" s="363"/>
      <c r="B21" s="283">
        <v>2</v>
      </c>
      <c r="C21" s="365" t="s">
        <v>290</v>
      </c>
      <c r="D21" s="384" t="s">
        <v>254</v>
      </c>
      <c r="E21" s="369" t="s">
        <v>189</v>
      </c>
      <c r="F21" s="360">
        <v>2</v>
      </c>
      <c r="G21" s="357"/>
      <c r="H21" s="158">
        <v>7</v>
      </c>
      <c r="Q21" s="17"/>
      <c r="R21" s="17"/>
      <c r="S21" s="17"/>
      <c r="T21" s="17"/>
      <c r="U21" s="17"/>
      <c r="V21" s="17"/>
      <c r="W21" s="17"/>
    </row>
    <row r="22" spans="1:23" ht="13.5" customHeight="1" thickTop="1" thickBot="1" x14ac:dyDescent="0.2">
      <c r="A22" s="363"/>
      <c r="B22" s="364"/>
      <c r="C22" s="365"/>
      <c r="D22" s="384"/>
      <c r="E22" s="370"/>
      <c r="F22" s="361"/>
      <c r="G22" s="43"/>
      <c r="H22" s="310" t="s">
        <v>47</v>
      </c>
      <c r="I22" s="35" t="s">
        <v>413</v>
      </c>
      <c r="J22" s="20"/>
      <c r="Q22" s="17"/>
      <c r="R22" s="17"/>
      <c r="S22" s="17"/>
      <c r="T22" s="17"/>
      <c r="U22" s="17"/>
      <c r="V22" s="17"/>
      <c r="W22" s="17"/>
    </row>
    <row r="23" spans="1:23" ht="13.5" customHeight="1" thickTop="1" thickBot="1" x14ac:dyDescent="0.2">
      <c r="A23" s="363"/>
      <c r="B23" s="283">
        <v>3</v>
      </c>
      <c r="C23" s="365" t="s">
        <v>291</v>
      </c>
      <c r="D23" s="384" t="s">
        <v>246</v>
      </c>
      <c r="E23" s="369" t="s">
        <v>188</v>
      </c>
      <c r="F23" s="360">
        <v>3</v>
      </c>
      <c r="G23" s="43"/>
      <c r="H23" s="322"/>
      <c r="I23" s="164" t="s">
        <v>414</v>
      </c>
      <c r="J23" s="20"/>
      <c r="Q23" s="17"/>
      <c r="R23" s="17"/>
      <c r="S23" s="17"/>
      <c r="T23" s="17"/>
      <c r="U23" s="17"/>
      <c r="V23" s="17"/>
      <c r="W23" s="17"/>
    </row>
    <row r="24" spans="1:23" ht="13.5" customHeight="1" thickTop="1" thickBot="1" x14ac:dyDescent="0.2">
      <c r="A24" s="363"/>
      <c r="B24" s="364"/>
      <c r="C24" s="365"/>
      <c r="D24" s="384"/>
      <c r="E24" s="370"/>
      <c r="F24" s="361"/>
      <c r="G24" s="358" t="s">
        <v>44</v>
      </c>
      <c r="H24" s="162">
        <v>1</v>
      </c>
      <c r="I24" s="168"/>
      <c r="J24" s="20"/>
      <c r="Q24" s="17"/>
      <c r="R24" s="17"/>
      <c r="S24" s="17"/>
      <c r="T24" s="17"/>
      <c r="U24" s="17"/>
      <c r="V24" s="17"/>
      <c r="W24" s="17"/>
    </row>
    <row r="25" spans="1:23" ht="13.5" customHeight="1" thickTop="1" thickBot="1" x14ac:dyDescent="0.2">
      <c r="A25" s="363"/>
      <c r="B25" s="283">
        <v>4</v>
      </c>
      <c r="C25" s="365" t="s">
        <v>292</v>
      </c>
      <c r="D25" s="384" t="s">
        <v>293</v>
      </c>
      <c r="E25" s="369" t="s">
        <v>187</v>
      </c>
      <c r="F25" s="372">
        <v>4</v>
      </c>
      <c r="G25" s="359"/>
      <c r="H25" s="156">
        <v>0</v>
      </c>
      <c r="I25" s="20"/>
      <c r="J25" s="20"/>
      <c r="Q25" s="17"/>
      <c r="R25" s="17"/>
      <c r="S25" s="17"/>
      <c r="T25" s="17"/>
      <c r="U25" s="17"/>
      <c r="V25" s="17"/>
      <c r="W25" s="17"/>
    </row>
    <row r="26" spans="1:23" ht="13.5" customHeight="1" x14ac:dyDescent="0.15">
      <c r="A26" s="363"/>
      <c r="B26" s="364"/>
      <c r="C26" s="365"/>
      <c r="D26" s="384"/>
      <c r="E26" s="370"/>
      <c r="F26" s="373"/>
      <c r="I26" s="20"/>
      <c r="J26" s="20"/>
      <c r="Q26" s="17"/>
      <c r="R26" s="17"/>
      <c r="S26" s="17"/>
      <c r="T26" s="17"/>
      <c r="U26" s="17"/>
      <c r="V26" s="17"/>
      <c r="W26" s="17"/>
    </row>
    <row r="27" spans="1:23" ht="13.5" customHeight="1" x14ac:dyDescent="0.15">
      <c r="S27" s="9"/>
      <c r="T27" s="9"/>
    </row>
    <row r="28" spans="1:23" ht="13.5" customHeight="1" x14ac:dyDescent="0.15">
      <c r="A28" s="346" t="s">
        <v>12</v>
      </c>
      <c r="B28" s="346"/>
      <c r="C28" s="346"/>
      <c r="D28" s="62"/>
      <c r="E28" s="62"/>
      <c r="F28" s="63"/>
      <c r="G28" s="63"/>
      <c r="H28" s="63"/>
      <c r="I28" s="63"/>
      <c r="J28" s="63"/>
      <c r="K28" s="20"/>
    </row>
    <row r="29" spans="1:23" ht="13.5" customHeight="1" x14ac:dyDescent="0.15">
      <c r="A29" s="291"/>
      <c r="B29" s="291"/>
      <c r="C29" s="291"/>
      <c r="D29" s="24"/>
      <c r="E29" s="24"/>
      <c r="F29" s="20"/>
      <c r="G29" s="20"/>
      <c r="H29" s="20"/>
      <c r="I29" s="20"/>
      <c r="J29" s="20"/>
      <c r="K29" s="20"/>
    </row>
    <row r="30" spans="1:23" ht="13.5" customHeight="1" x14ac:dyDescent="0.15">
      <c r="A30" s="19"/>
      <c r="B30" s="66" t="s">
        <v>93</v>
      </c>
      <c r="C30" s="37" t="s">
        <v>0</v>
      </c>
      <c r="D30" s="38" t="s">
        <v>1</v>
      </c>
      <c r="E30" s="51" t="s">
        <v>104</v>
      </c>
      <c r="F30" s="20"/>
      <c r="G30" s="20"/>
      <c r="H30" s="20"/>
      <c r="I30" s="20"/>
      <c r="J30" s="20"/>
      <c r="K30" s="20"/>
      <c r="V30" s="9"/>
    </row>
    <row r="31" spans="1:23" ht="13.5" customHeight="1" x14ac:dyDescent="0.15">
      <c r="A31" s="20"/>
      <c r="B31" s="221" t="s">
        <v>11</v>
      </c>
      <c r="C31" s="222" t="s">
        <v>158</v>
      </c>
      <c r="D31" s="377" t="s">
        <v>9</v>
      </c>
      <c r="E31" s="226" t="s">
        <v>49</v>
      </c>
      <c r="F31" s="22"/>
      <c r="J31" s="22"/>
      <c r="K31" s="20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ht="13.5" customHeight="1" x14ac:dyDescent="0.15">
      <c r="A32" s="20"/>
      <c r="B32" s="221"/>
      <c r="C32" s="362"/>
      <c r="D32" s="378"/>
      <c r="E32" s="370"/>
      <c r="F32" s="22"/>
      <c r="J32" s="22"/>
      <c r="K32" s="20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ht="13.5" customHeight="1" x14ac:dyDescent="0.15">
      <c r="A33" s="20"/>
      <c r="B33" s="221" t="s">
        <v>11</v>
      </c>
      <c r="C33" s="222" t="s">
        <v>156</v>
      </c>
      <c r="D33" s="224" t="s">
        <v>157</v>
      </c>
      <c r="E33" s="226" t="s">
        <v>10</v>
      </c>
      <c r="F33" s="22"/>
      <c r="J33" s="22"/>
      <c r="K33" s="20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1:23" ht="13.5" customHeight="1" x14ac:dyDescent="0.15">
      <c r="A34" s="20"/>
      <c r="B34" s="221"/>
      <c r="C34" s="362"/>
      <c r="D34" s="378"/>
      <c r="E34" s="370"/>
      <c r="F34" s="22"/>
      <c r="J34" s="22"/>
      <c r="K34" s="20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3" ht="13.5" customHeight="1" x14ac:dyDescent="0.15">
      <c r="A35" s="20"/>
      <c r="B35" s="23"/>
      <c r="C35" s="24"/>
      <c r="D35" s="24"/>
      <c r="E35" s="24"/>
      <c r="F35" s="22"/>
      <c r="J35" s="22"/>
      <c r="K35" s="20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 ht="13.5" customHeight="1" x14ac:dyDescent="0.15">
      <c r="A36" s="20"/>
      <c r="B36" s="22"/>
      <c r="C36" s="17"/>
      <c r="D36" s="17"/>
      <c r="E36" s="17"/>
      <c r="F36" s="22"/>
      <c r="J36" s="22"/>
      <c r="K36" s="20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3" ht="13.5" customHeight="1" x14ac:dyDescent="0.15">
      <c r="A37" s="254" t="s">
        <v>69</v>
      </c>
      <c r="B37" s="254"/>
      <c r="C37" s="254"/>
      <c r="D37" s="254"/>
      <c r="E37" s="254"/>
      <c r="F37" s="254"/>
      <c r="G37" s="254"/>
      <c r="H37" s="254"/>
      <c r="J37" s="22"/>
      <c r="K37" s="20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ht="13.5" customHeight="1" x14ac:dyDescent="0.15">
      <c r="A38" s="254"/>
      <c r="B38" s="254"/>
      <c r="C38" s="254"/>
      <c r="D38" s="254"/>
      <c r="E38" s="254"/>
      <c r="F38" s="254"/>
      <c r="G38" s="254"/>
      <c r="H38" s="254"/>
      <c r="J38" s="22"/>
      <c r="K38" s="20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 ht="13.5" customHeight="1" x14ac:dyDescent="0.15">
      <c r="A39" s="1"/>
      <c r="B39" s="20"/>
      <c r="C39" s="20"/>
      <c r="D39" s="20"/>
      <c r="E39" s="20"/>
      <c r="J39" s="22"/>
      <c r="K39" s="20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ht="13.5" customHeight="1" thickBot="1" x14ac:dyDescent="0.2">
      <c r="A40" s="239" t="s">
        <v>398</v>
      </c>
      <c r="B40" s="221">
        <v>1</v>
      </c>
      <c r="C40" s="222" t="str">
        <f>IFERROR(VLOOKUP($A40,data!$D$68:$G$77,2,FALSE),"")</f>
        <v>大島　　涼</v>
      </c>
      <c r="D40" s="377" t="str">
        <f>IFERROR(VLOOKUP($A40,data!$D$68:$G$77,3,FALSE),"")</f>
        <v>横浜創学館</v>
      </c>
      <c r="E40" s="226" t="str">
        <f>IFERROR(VLOOKUP($A40,data!$D$68:$G$77,4,FALSE),"")</f>
        <v>神奈川</v>
      </c>
      <c r="I40" s="25"/>
      <c r="J40" s="19"/>
      <c r="K40" s="20"/>
      <c r="L40" s="20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3" ht="13.5" customHeight="1" thickTop="1" x14ac:dyDescent="0.15">
      <c r="A41" s="363"/>
      <c r="B41" s="221"/>
      <c r="C41" s="362"/>
      <c r="D41" s="378"/>
      <c r="E41" s="370"/>
      <c r="F41" s="382" t="s">
        <v>40</v>
      </c>
      <c r="G41" s="382"/>
      <c r="H41" s="374">
        <v>8</v>
      </c>
      <c r="I41" s="78"/>
      <c r="J41" s="20"/>
      <c r="K41" s="20"/>
      <c r="L41" s="20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3" ht="7.5" customHeight="1" thickBot="1" x14ac:dyDescent="0.2">
      <c r="B42" s="44"/>
      <c r="C42" s="184"/>
      <c r="D42" s="184"/>
      <c r="E42" s="45"/>
      <c r="F42" s="267"/>
      <c r="G42" s="267"/>
      <c r="H42" s="374"/>
      <c r="I42" s="20"/>
      <c r="J42" s="20"/>
      <c r="K42" s="20"/>
      <c r="L42" s="20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 ht="7.5" customHeight="1" thickTop="1" x14ac:dyDescent="0.15">
      <c r="B43" s="46"/>
      <c r="C43" s="185"/>
      <c r="D43" s="185"/>
      <c r="E43" s="47"/>
      <c r="F43" s="267"/>
      <c r="G43" s="310"/>
      <c r="H43" s="386" t="s">
        <v>419</v>
      </c>
      <c r="I43" s="20"/>
      <c r="J43" s="20"/>
      <c r="K43" s="20"/>
      <c r="L43" s="20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23" ht="13.5" customHeight="1" thickBot="1" x14ac:dyDescent="0.2">
      <c r="A44" s="239" t="s">
        <v>395</v>
      </c>
      <c r="B44" s="283">
        <v>2</v>
      </c>
      <c r="C44" s="388" t="str">
        <f>IFERROR(VLOOKUP($A44,data!$D$68:$G$77,2,FALSE),"")</f>
        <v>平野　幹人</v>
      </c>
      <c r="D44" s="388" t="str">
        <f>IFERROR(VLOOKUP($A44,data!$D$68:$G$77,3,FALSE),"")</f>
        <v>高崎商業</v>
      </c>
      <c r="E44" s="369" t="str">
        <f>IFERROR(VLOOKUP($A44,data!$D$68:$G$77,4,FALSE),"")</f>
        <v>群馬</v>
      </c>
      <c r="F44" s="383"/>
      <c r="G44" s="356"/>
      <c r="H44" s="387"/>
      <c r="I44" s="20"/>
      <c r="J44" s="20"/>
      <c r="K44" s="20"/>
      <c r="L44" s="20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1:23" ht="13.5" customHeight="1" x14ac:dyDescent="0.15">
      <c r="A45" s="363"/>
      <c r="B45" s="364"/>
      <c r="C45" s="389"/>
      <c r="D45" s="389"/>
      <c r="E45" s="370"/>
      <c r="F45" s="20"/>
      <c r="G45" s="22"/>
      <c r="H45" s="236" t="s">
        <v>359</v>
      </c>
      <c r="I45" s="395">
        <v>0</v>
      </c>
      <c r="J45" s="20"/>
      <c r="K45" s="20"/>
      <c r="L45" s="20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1:23" ht="7.5" customHeight="1" thickBot="1" x14ac:dyDescent="0.2">
      <c r="B46" s="40"/>
      <c r="C46" s="186"/>
      <c r="D46" s="186"/>
      <c r="E46" s="24"/>
      <c r="F46" s="20"/>
      <c r="G46" s="22"/>
      <c r="H46" s="236"/>
      <c r="I46" s="395"/>
      <c r="J46" s="20"/>
      <c r="K46" s="20"/>
      <c r="L46" s="20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1:23" ht="7.5" customHeight="1" thickTop="1" x14ac:dyDescent="0.15">
      <c r="B47" s="46"/>
      <c r="C47" s="185"/>
      <c r="D47" s="185"/>
      <c r="E47" s="47"/>
      <c r="F47" s="20"/>
      <c r="G47" s="22"/>
      <c r="H47" s="237"/>
      <c r="I47" s="392">
        <v>5</v>
      </c>
      <c r="J47" s="20"/>
      <c r="K47" s="20"/>
      <c r="L47" s="20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1:23" ht="13.5" customHeight="1" thickBot="1" x14ac:dyDescent="0.2">
      <c r="A48" s="239" t="s">
        <v>399</v>
      </c>
      <c r="B48" s="283">
        <v>3</v>
      </c>
      <c r="C48" s="388" t="str">
        <f>IFERROR(VLOOKUP($A48,data!$D$68:$G$77,2,FALSE),"")</f>
        <v>松崎　大将</v>
      </c>
      <c r="D48" s="388" t="str">
        <f>IFERROR(VLOOKUP($A48,data!$D$68:$G$77,3,FALSE),"")</f>
        <v>拓殖大学紅陵</v>
      </c>
      <c r="E48" s="369" t="str">
        <f>IFERROR(VLOOKUP($A48,data!$D$68:$G$77,4,FALSE),"")</f>
        <v>千葉</v>
      </c>
      <c r="F48" s="33"/>
      <c r="G48" s="61"/>
      <c r="H48" s="237"/>
      <c r="I48" s="393"/>
      <c r="J48" s="20"/>
      <c r="K48" s="20"/>
      <c r="L48" s="20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1:23" ht="13.5" customHeight="1" x14ac:dyDescent="0.15">
      <c r="A49" s="363"/>
      <c r="B49" s="364"/>
      <c r="C49" s="389"/>
      <c r="D49" s="389"/>
      <c r="E49" s="370"/>
      <c r="F49" s="397" t="s">
        <v>166</v>
      </c>
      <c r="G49" s="235"/>
      <c r="H49" s="395">
        <v>2</v>
      </c>
      <c r="I49" s="168"/>
      <c r="J49" s="20"/>
      <c r="K49" s="20"/>
      <c r="L49" s="20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1:23" ht="7.5" customHeight="1" thickBot="1" x14ac:dyDescent="0.2">
      <c r="B50" s="40"/>
      <c r="C50" s="186"/>
      <c r="D50" s="186"/>
      <c r="E50" s="24"/>
      <c r="F50" s="267"/>
      <c r="G50" s="310"/>
      <c r="H50" s="396"/>
      <c r="I50" s="168"/>
      <c r="J50" s="20"/>
      <c r="K50" s="20"/>
      <c r="L50" s="20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1:23" ht="7.5" customHeight="1" thickTop="1" x14ac:dyDescent="0.15">
      <c r="B51" s="35"/>
      <c r="F51" s="267"/>
      <c r="G51" s="267"/>
      <c r="H51" s="393">
        <v>10</v>
      </c>
      <c r="L51" s="20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1:23" ht="13.5" customHeight="1" thickBot="1" x14ac:dyDescent="0.2">
      <c r="A52" s="239" t="s">
        <v>400</v>
      </c>
      <c r="B52" s="283">
        <v>4</v>
      </c>
      <c r="C52" s="380" t="str">
        <f>IFERROR(VLOOKUP($A52,data!$D$68:$G$77,2,FALSE),"")</f>
        <v>河村　享佑</v>
      </c>
      <c r="D52" s="367" t="str">
        <f>IFERROR(VLOOKUP($A52,data!$D$68:$G$77,3,FALSE),"")</f>
        <v>日本航空</v>
      </c>
      <c r="E52" s="369" t="str">
        <f>IFERROR(VLOOKUP($A52,data!$D$68:$G$77,4,FALSE),"")</f>
        <v>山梨</v>
      </c>
      <c r="F52" s="398"/>
      <c r="G52" s="398"/>
      <c r="H52" s="393"/>
      <c r="L52" s="20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1:23" ht="13.5" customHeight="1" thickTop="1" x14ac:dyDescent="0.15">
      <c r="A53" s="363"/>
      <c r="B53" s="302"/>
      <c r="C53" s="381"/>
      <c r="D53" s="368"/>
      <c r="E53" s="370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1:23" ht="13.5" customHeight="1" x14ac:dyDescent="0.15">
      <c r="B54" s="35" t="s">
        <v>165</v>
      </c>
      <c r="C54" s="17"/>
      <c r="D54" s="17"/>
      <c r="E54" s="17"/>
      <c r="N54" s="17"/>
      <c r="O54" s="17"/>
      <c r="P54" s="17"/>
      <c r="Q54" s="17"/>
      <c r="R54" s="17"/>
      <c r="S54" s="17"/>
      <c r="T54" s="17"/>
      <c r="U54" s="17"/>
      <c r="V54" s="17"/>
      <c r="W54" s="17"/>
    </row>
    <row r="55" spans="1:23" ht="13.5" customHeight="1" x14ac:dyDescent="0.15">
      <c r="N55" s="17"/>
      <c r="O55" s="17"/>
      <c r="P55" s="17"/>
      <c r="Q55" s="17"/>
      <c r="R55" s="17"/>
      <c r="S55" s="17"/>
      <c r="T55" s="17"/>
      <c r="U55" s="17"/>
      <c r="V55" s="17"/>
      <c r="W55" s="17"/>
    </row>
    <row r="56" spans="1:23" ht="13.5" customHeight="1" x14ac:dyDescent="0.15">
      <c r="N56" s="17"/>
      <c r="O56" s="17"/>
      <c r="P56" s="17"/>
      <c r="Q56" s="17"/>
      <c r="R56" s="17"/>
      <c r="S56" s="17"/>
      <c r="T56" s="17"/>
      <c r="U56" s="17"/>
      <c r="V56" s="17"/>
      <c r="W56" s="17"/>
    </row>
    <row r="57" spans="1:23" ht="13.5" customHeight="1" x14ac:dyDescent="0.15">
      <c r="N57" s="17"/>
      <c r="O57" s="17"/>
      <c r="P57" s="17"/>
      <c r="Q57" s="17"/>
      <c r="R57" s="17"/>
      <c r="S57" s="17"/>
      <c r="T57" s="17"/>
      <c r="U57" s="17"/>
      <c r="V57" s="17"/>
      <c r="W57" s="17"/>
    </row>
    <row r="58" spans="1:23" ht="13.5" customHeight="1" x14ac:dyDescent="0.15">
      <c r="N58" s="17"/>
      <c r="O58" s="17"/>
      <c r="P58" s="17"/>
      <c r="Q58" s="17"/>
      <c r="R58" s="17"/>
      <c r="S58" s="17"/>
      <c r="T58" s="17"/>
      <c r="U58" s="17"/>
      <c r="V58" s="17"/>
      <c r="W58" s="17"/>
    </row>
    <row r="59" spans="1:23" ht="13.5" customHeight="1" x14ac:dyDescent="0.15">
      <c r="N59" s="17"/>
      <c r="O59" s="17"/>
      <c r="P59" s="17"/>
      <c r="Q59" s="17"/>
      <c r="R59" s="17"/>
      <c r="S59" s="17"/>
      <c r="T59" s="17"/>
      <c r="U59" s="17"/>
      <c r="V59" s="17"/>
      <c r="W59" s="17"/>
    </row>
    <row r="60" spans="1:23" ht="13.5" customHeight="1" x14ac:dyDescent="0.15">
      <c r="N60" s="17"/>
      <c r="O60" s="17"/>
      <c r="P60" s="17"/>
      <c r="Q60" s="17"/>
      <c r="R60" s="17"/>
      <c r="S60" s="17"/>
      <c r="T60" s="17"/>
      <c r="U60" s="17"/>
      <c r="V60" s="17"/>
      <c r="W60" s="17"/>
    </row>
    <row r="61" spans="1:23" ht="13.5" customHeight="1" x14ac:dyDescent="0.15">
      <c r="N61" s="17"/>
      <c r="O61" s="17"/>
      <c r="P61" s="17"/>
      <c r="Q61" s="17"/>
      <c r="R61" s="17"/>
      <c r="S61" s="17"/>
      <c r="T61" s="17"/>
      <c r="U61" s="17"/>
      <c r="V61" s="17"/>
      <c r="W61" s="17"/>
    </row>
    <row r="62" spans="1:23" ht="13.5" customHeight="1" x14ac:dyDescent="0.15"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1:23" ht="13.5" customHeight="1" x14ac:dyDescent="0.15">
      <c r="N63" s="17"/>
      <c r="O63" s="17"/>
      <c r="P63" s="17"/>
      <c r="Q63" s="17"/>
      <c r="R63" s="17"/>
      <c r="S63" s="17"/>
      <c r="T63" s="17"/>
      <c r="U63" s="17"/>
      <c r="V63" s="17"/>
      <c r="W63" s="17"/>
    </row>
    <row r="64" spans="1:23" ht="13.5" customHeight="1" x14ac:dyDescent="0.15">
      <c r="L64" s="20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spans="12:23" ht="13.5" customHeight="1" x14ac:dyDescent="0.15">
      <c r="L65" s="20"/>
      <c r="N65" s="17"/>
      <c r="O65" s="17"/>
      <c r="P65" s="17"/>
      <c r="Q65" s="17"/>
      <c r="R65" s="17"/>
      <c r="S65" s="17"/>
      <c r="T65" s="17"/>
      <c r="U65" s="17"/>
      <c r="V65" s="17"/>
      <c r="W65" s="17"/>
    </row>
    <row r="66" spans="12:23" ht="13.5" customHeight="1" x14ac:dyDescent="0.15">
      <c r="N66" s="17"/>
      <c r="O66" s="17"/>
      <c r="P66" s="17"/>
      <c r="Q66" s="17"/>
      <c r="R66" s="17"/>
      <c r="S66" s="17"/>
      <c r="T66" s="17"/>
      <c r="U66" s="17"/>
      <c r="V66" s="17"/>
      <c r="W66" s="17"/>
    </row>
    <row r="67" spans="12:23" ht="13.5" customHeight="1" x14ac:dyDescent="0.15">
      <c r="N67" s="17"/>
      <c r="O67" s="17"/>
      <c r="P67" s="17"/>
      <c r="Q67" s="17"/>
      <c r="R67" s="17"/>
      <c r="S67" s="17"/>
      <c r="T67" s="17"/>
      <c r="U67" s="17"/>
      <c r="V67" s="17"/>
      <c r="W67" s="17"/>
    </row>
    <row r="68" spans="12:23" ht="13.5" customHeight="1" x14ac:dyDescent="0.15">
      <c r="N68" s="17"/>
      <c r="O68" s="17"/>
      <c r="P68" s="17"/>
      <c r="Q68" s="17"/>
      <c r="R68" s="17"/>
      <c r="S68" s="17"/>
      <c r="T68" s="17"/>
      <c r="U68" s="17"/>
      <c r="V68" s="17"/>
      <c r="W68" s="17"/>
    </row>
  </sheetData>
  <mergeCells count="110">
    <mergeCell ref="B33:B34"/>
    <mergeCell ref="C33:C34"/>
    <mergeCell ref="C31:C32"/>
    <mergeCell ref="E31:E32"/>
    <mergeCell ref="C25:C26"/>
    <mergeCell ref="A28:C29"/>
    <mergeCell ref="C23:C24"/>
    <mergeCell ref="B40:B41"/>
    <mergeCell ref="C40:C41"/>
    <mergeCell ref="E44:E45"/>
    <mergeCell ref="D40:D41"/>
    <mergeCell ref="E40:E41"/>
    <mergeCell ref="D31:D32"/>
    <mergeCell ref="H51:H52"/>
    <mergeCell ref="A52:A53"/>
    <mergeCell ref="F49:G52"/>
    <mergeCell ref="D33:D34"/>
    <mergeCell ref="E33:E34"/>
    <mergeCell ref="B52:B53"/>
    <mergeCell ref="C52:C53"/>
    <mergeCell ref="D52:D53"/>
    <mergeCell ref="E52:E53"/>
    <mergeCell ref="F41:G44"/>
    <mergeCell ref="B48:B49"/>
    <mergeCell ref="C48:C49"/>
    <mergeCell ref="D48:D49"/>
    <mergeCell ref="E48:E49"/>
    <mergeCell ref="A25:A26"/>
    <mergeCell ref="B31:B32"/>
    <mergeCell ref="I45:I46"/>
    <mergeCell ref="I47:I48"/>
    <mergeCell ref="H41:H42"/>
    <mergeCell ref="A48:A49"/>
    <mergeCell ref="H45:H48"/>
    <mergeCell ref="H43:H44"/>
    <mergeCell ref="H49:H50"/>
    <mergeCell ref="B44:B45"/>
    <mergeCell ref="C44:C45"/>
    <mergeCell ref="D25:D26"/>
    <mergeCell ref="E25:E26"/>
    <mergeCell ref="F25:F26"/>
    <mergeCell ref="G24:G25"/>
    <mergeCell ref="F23:F24"/>
    <mergeCell ref="D23:D24"/>
    <mergeCell ref="E23:E24"/>
    <mergeCell ref="Q12:Q13"/>
    <mergeCell ref="A4:C5"/>
    <mergeCell ref="A16:C17"/>
    <mergeCell ref="F21:F22"/>
    <mergeCell ref="F7:F8"/>
    <mergeCell ref="F9:F10"/>
    <mergeCell ref="H10:H11"/>
    <mergeCell ref="H22:H23"/>
    <mergeCell ref="M6:M7"/>
    <mergeCell ref="M10:M11"/>
    <mergeCell ref="F11:F12"/>
    <mergeCell ref="D44:D45"/>
    <mergeCell ref="D9:D10"/>
    <mergeCell ref="A21:A22"/>
    <mergeCell ref="B21:B22"/>
    <mergeCell ref="C21:C22"/>
    <mergeCell ref="C7:C8"/>
    <mergeCell ref="A7:A8"/>
    <mergeCell ref="E7:E8"/>
    <mergeCell ref="A11:A12"/>
    <mergeCell ref="B11:B12"/>
    <mergeCell ref="A9:A10"/>
    <mergeCell ref="C9:C10"/>
    <mergeCell ref="D7:D8"/>
    <mergeCell ref="E9:E10"/>
    <mergeCell ref="E11:E12"/>
    <mergeCell ref="D21:D22"/>
    <mergeCell ref="E21:E22"/>
    <mergeCell ref="A37:H38"/>
    <mergeCell ref="B25:B26"/>
    <mergeCell ref="A23:A24"/>
    <mergeCell ref="B23:B24"/>
    <mergeCell ref="A40:A41"/>
    <mergeCell ref="A44:A45"/>
    <mergeCell ref="G20:G21"/>
    <mergeCell ref="F19:F20"/>
    <mergeCell ref="A13:A14"/>
    <mergeCell ref="B13:B14"/>
    <mergeCell ref="C13:C14"/>
    <mergeCell ref="D13:D14"/>
    <mergeCell ref="E13:E14"/>
    <mergeCell ref="F13:F14"/>
    <mergeCell ref="A19:A20"/>
    <mergeCell ref="C19:C20"/>
    <mergeCell ref="B19:B20"/>
    <mergeCell ref="E19:E20"/>
    <mergeCell ref="D19:D20"/>
    <mergeCell ref="N1:W2"/>
    <mergeCell ref="N3:U4"/>
    <mergeCell ref="N6:Q7"/>
    <mergeCell ref="N8:N9"/>
    <mergeCell ref="A1:J2"/>
    <mergeCell ref="G8:G9"/>
    <mergeCell ref="G12:G13"/>
    <mergeCell ref="B9:B10"/>
    <mergeCell ref="C11:C12"/>
    <mergeCell ref="D11:D12"/>
    <mergeCell ref="B7:B8"/>
    <mergeCell ref="O8:O9"/>
    <mergeCell ref="P8:P9"/>
    <mergeCell ref="Q8:Q9"/>
    <mergeCell ref="R9:R12"/>
    <mergeCell ref="N12:N13"/>
    <mergeCell ref="O12:O13"/>
    <mergeCell ref="P12:P13"/>
  </mergeCells>
  <phoneticPr fontId="2"/>
  <pageMargins left="0.74803149606299213" right="0.74803149606299213" top="0.59055118110236227" bottom="0.98425196850393704" header="0.51181102362204722" footer="0.51181102362204722"/>
  <pageSetup paperSize="9" scale="96" orientation="portrait" r:id="rId1"/>
  <headerFooter alignWithMargins="0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U80"/>
  <sheetViews>
    <sheetView zoomScaleNormal="100" zoomScaleSheetLayoutView="100" workbookViewId="0">
      <selection activeCell="C73" sqref="C73"/>
    </sheetView>
  </sheetViews>
  <sheetFormatPr defaultColWidth="9.140625" defaultRowHeight="13.5" customHeight="1" x14ac:dyDescent="0.15"/>
  <cols>
    <col min="1" max="1" width="5.28515625" style="17" customWidth="1"/>
    <col min="2" max="2" width="6.7109375" style="17" customWidth="1"/>
    <col min="3" max="3" width="17.140625" style="18" customWidth="1"/>
    <col min="4" max="4" width="20" style="18" customWidth="1"/>
    <col min="5" max="5" width="8.7109375" style="18" customWidth="1"/>
    <col min="6" max="6" width="2.85546875" style="17" bestFit="1" customWidth="1"/>
    <col min="7" max="10" width="10.28515625" style="17" customWidth="1"/>
    <col min="11" max="11" width="3.140625" style="17" customWidth="1"/>
    <col min="12" max="12" width="3.28515625" style="17" customWidth="1"/>
    <col min="13" max="13" width="4.5703125" style="17" customWidth="1"/>
    <col min="14" max="14" width="16.85546875" style="17" customWidth="1"/>
    <col min="15" max="15" width="19.140625" style="17" customWidth="1"/>
    <col min="16" max="16" width="8.7109375" style="17" customWidth="1"/>
    <col min="17" max="19" width="10.28515625" style="17" customWidth="1"/>
    <col min="20" max="20" width="5.5703125" style="17" customWidth="1"/>
    <col min="21" max="21" width="16.5703125" style="17" customWidth="1"/>
    <col min="22" max="16384" width="9.140625" style="17"/>
  </cols>
  <sheetData>
    <row r="1" spans="1:20" ht="13.5" customHeight="1" x14ac:dyDescent="0.15">
      <c r="A1" s="254" t="s">
        <v>87</v>
      </c>
      <c r="B1" s="254"/>
      <c r="C1" s="254"/>
      <c r="D1" s="254"/>
      <c r="E1" s="254"/>
      <c r="K1" s="32"/>
      <c r="L1" s="32"/>
    </row>
    <row r="2" spans="1:20" ht="13.5" customHeight="1" x14ac:dyDescent="0.15">
      <c r="A2" s="254"/>
      <c r="B2" s="254"/>
      <c r="C2" s="254"/>
      <c r="D2" s="254"/>
      <c r="E2" s="254"/>
      <c r="K2" s="32"/>
      <c r="L2" s="32"/>
    </row>
    <row r="4" spans="1:20" ht="13.5" customHeight="1" x14ac:dyDescent="0.15">
      <c r="A4" s="265" t="s">
        <v>125</v>
      </c>
      <c r="B4" s="265"/>
      <c r="C4" s="265"/>
      <c r="J4" s="20"/>
    </row>
    <row r="5" spans="1:20" ht="13.5" customHeight="1" x14ac:dyDescent="0.15">
      <c r="A5" s="265"/>
      <c r="B5" s="265"/>
      <c r="C5" s="265"/>
      <c r="J5" s="20"/>
    </row>
    <row r="6" spans="1:20" ht="13.5" customHeight="1" x14ac:dyDescent="0.15">
      <c r="A6" s="19"/>
      <c r="B6" s="58" t="s">
        <v>296</v>
      </c>
      <c r="C6" s="37" t="s">
        <v>0</v>
      </c>
      <c r="D6" s="38" t="s">
        <v>1</v>
      </c>
      <c r="E6" s="67" t="s">
        <v>2</v>
      </c>
      <c r="F6" s="69"/>
      <c r="J6" s="20"/>
    </row>
    <row r="7" spans="1:20" ht="13.5" customHeight="1" thickBot="1" x14ac:dyDescent="0.2">
      <c r="A7" s="363"/>
      <c r="B7" s="283">
        <v>1</v>
      </c>
      <c r="C7" s="365" t="s">
        <v>247</v>
      </c>
      <c r="D7" s="377" t="s">
        <v>248</v>
      </c>
      <c r="E7" s="369" t="s">
        <v>183</v>
      </c>
      <c r="F7" s="308">
        <v>1</v>
      </c>
      <c r="J7" s="20"/>
    </row>
    <row r="8" spans="1:20" ht="13.5" customHeight="1" thickBot="1" x14ac:dyDescent="0.2">
      <c r="A8" s="363"/>
      <c r="B8" s="364"/>
      <c r="C8" s="365"/>
      <c r="D8" s="378"/>
      <c r="E8" s="370"/>
      <c r="F8" s="309"/>
      <c r="G8" s="268" t="s">
        <v>40</v>
      </c>
      <c r="H8" s="156">
        <v>0</v>
      </c>
      <c r="J8" s="20"/>
      <c r="M8" s="20"/>
      <c r="N8" s="20"/>
      <c r="O8" s="20"/>
      <c r="P8" s="20"/>
      <c r="Q8" s="20"/>
      <c r="R8" s="20"/>
      <c r="S8" s="20"/>
    </row>
    <row r="9" spans="1:20" ht="13.5" customHeight="1" thickTop="1" thickBot="1" x14ac:dyDescent="0.2">
      <c r="A9" s="363"/>
      <c r="B9" s="283">
        <v>2</v>
      </c>
      <c r="C9" s="402" t="s">
        <v>249</v>
      </c>
      <c r="D9" s="377" t="s">
        <v>202</v>
      </c>
      <c r="E9" s="369" t="s">
        <v>186</v>
      </c>
      <c r="F9" s="308">
        <v>2</v>
      </c>
      <c r="G9" s="385"/>
      <c r="H9" s="164">
        <v>2</v>
      </c>
      <c r="I9" s="168"/>
      <c r="J9" s="20"/>
      <c r="M9" s="20"/>
      <c r="N9" s="20"/>
      <c r="O9" s="20"/>
      <c r="P9" s="20"/>
      <c r="Q9" s="20"/>
      <c r="T9" s="20"/>
    </row>
    <row r="10" spans="1:20" ht="13.5" customHeight="1" thickTop="1" thickBot="1" x14ac:dyDescent="0.2">
      <c r="A10" s="363"/>
      <c r="B10" s="364"/>
      <c r="C10" s="362"/>
      <c r="D10" s="378"/>
      <c r="E10" s="370"/>
      <c r="F10" s="309"/>
      <c r="G10" s="163"/>
      <c r="H10" s="267" t="s">
        <v>45</v>
      </c>
      <c r="I10" s="167">
        <v>3</v>
      </c>
      <c r="J10" s="20"/>
      <c r="M10" s="20"/>
      <c r="N10" s="20"/>
      <c r="O10" s="20"/>
      <c r="P10" s="20"/>
      <c r="Q10" s="20"/>
      <c r="R10" s="20"/>
      <c r="S10" s="20"/>
      <c r="T10" s="20"/>
    </row>
    <row r="11" spans="1:20" ht="13.5" customHeight="1" thickTop="1" thickBot="1" x14ac:dyDescent="0.2">
      <c r="A11" s="363"/>
      <c r="B11" s="283">
        <v>3</v>
      </c>
      <c r="C11" s="402" t="s">
        <v>195</v>
      </c>
      <c r="D11" s="377" t="s">
        <v>196</v>
      </c>
      <c r="E11" s="369" t="s">
        <v>184</v>
      </c>
      <c r="F11" s="308">
        <v>3</v>
      </c>
      <c r="H11" s="321"/>
      <c r="I11" s="159">
        <v>2</v>
      </c>
      <c r="J11" s="20"/>
      <c r="Q11" s="20"/>
      <c r="R11" s="20"/>
      <c r="S11" s="20"/>
    </row>
    <row r="12" spans="1:20" ht="13.5" customHeight="1" thickBot="1" x14ac:dyDescent="0.2">
      <c r="A12" s="363"/>
      <c r="B12" s="364"/>
      <c r="C12" s="362"/>
      <c r="D12" s="378"/>
      <c r="E12" s="370"/>
      <c r="F12" s="309"/>
      <c r="G12" s="268" t="s">
        <v>23</v>
      </c>
      <c r="H12" s="169">
        <v>0</v>
      </c>
      <c r="I12" s="20"/>
      <c r="J12" s="20"/>
      <c r="R12" s="20"/>
      <c r="S12" s="20"/>
      <c r="T12" s="20"/>
    </row>
    <row r="13" spans="1:20" ht="13.5" customHeight="1" thickTop="1" thickBot="1" x14ac:dyDescent="0.2">
      <c r="A13" s="363"/>
      <c r="B13" s="283">
        <v>4</v>
      </c>
      <c r="C13" s="402" t="s">
        <v>250</v>
      </c>
      <c r="D13" s="377" t="s">
        <v>251</v>
      </c>
      <c r="E13" s="369" t="s">
        <v>185</v>
      </c>
      <c r="F13" s="308">
        <v>4</v>
      </c>
      <c r="G13" s="357"/>
      <c r="H13" s="167">
        <v>1</v>
      </c>
      <c r="I13" s="20"/>
      <c r="J13" s="20"/>
      <c r="Q13" s="20"/>
      <c r="T13" s="20"/>
    </row>
    <row r="14" spans="1:20" ht="13.5" customHeight="1" thickTop="1" x14ac:dyDescent="0.15">
      <c r="A14" s="363"/>
      <c r="B14" s="364"/>
      <c r="C14" s="362"/>
      <c r="D14" s="378"/>
      <c r="E14" s="370"/>
      <c r="F14" s="309"/>
      <c r="I14" s="20"/>
      <c r="J14" s="20"/>
      <c r="Q14" s="20"/>
      <c r="T14" s="20"/>
    </row>
    <row r="15" spans="1:20" ht="13.5" customHeight="1" x14ac:dyDescent="0.15">
      <c r="A15" s="19"/>
      <c r="B15" s="40"/>
      <c r="C15" s="24"/>
      <c r="D15" s="24"/>
      <c r="E15" s="24"/>
      <c r="F15" s="19"/>
      <c r="J15" s="20"/>
    </row>
    <row r="16" spans="1:20" ht="13.5" customHeight="1" x14ac:dyDescent="0.15">
      <c r="A16" s="265" t="s">
        <v>126</v>
      </c>
      <c r="B16" s="265"/>
      <c r="C16" s="265"/>
    </row>
    <row r="17" spans="1:21" ht="13.5" customHeight="1" x14ac:dyDescent="0.15">
      <c r="A17" s="265"/>
      <c r="B17" s="265"/>
      <c r="C17" s="265"/>
    </row>
    <row r="18" spans="1:21" ht="13.5" customHeight="1" x14ac:dyDescent="0.15">
      <c r="A18" s="19"/>
      <c r="B18" s="58" t="s">
        <v>296</v>
      </c>
      <c r="C18" s="37" t="s">
        <v>0</v>
      </c>
      <c r="D18" s="38" t="s">
        <v>1</v>
      </c>
      <c r="E18" s="39" t="s">
        <v>2</v>
      </c>
      <c r="F18" s="69"/>
    </row>
    <row r="19" spans="1:21" ht="13.5" customHeight="1" thickBot="1" x14ac:dyDescent="0.2">
      <c r="A19" s="363"/>
      <c r="B19" s="283">
        <v>1</v>
      </c>
      <c r="C19" s="313" t="s">
        <v>252</v>
      </c>
      <c r="D19" s="371" t="s">
        <v>209</v>
      </c>
      <c r="E19" s="369" t="s">
        <v>190</v>
      </c>
      <c r="F19" s="360">
        <v>1</v>
      </c>
    </row>
    <row r="20" spans="1:21" ht="13.5" customHeight="1" thickBot="1" x14ac:dyDescent="0.2">
      <c r="A20" s="363"/>
      <c r="B20" s="364"/>
      <c r="C20" s="365"/>
      <c r="D20" s="371"/>
      <c r="E20" s="370"/>
      <c r="F20" s="361"/>
      <c r="G20" s="268" t="s">
        <v>40</v>
      </c>
      <c r="H20" s="165">
        <v>3</v>
      </c>
    </row>
    <row r="21" spans="1:21" ht="13.5" customHeight="1" thickTop="1" thickBot="1" x14ac:dyDescent="0.2">
      <c r="A21" s="363"/>
      <c r="B21" s="283">
        <v>2</v>
      </c>
      <c r="C21" s="365" t="s">
        <v>215</v>
      </c>
      <c r="D21" s="371" t="s">
        <v>216</v>
      </c>
      <c r="E21" s="369" t="s">
        <v>187</v>
      </c>
      <c r="F21" s="360">
        <v>2</v>
      </c>
      <c r="G21" s="357"/>
      <c r="H21" s="158">
        <v>5</v>
      </c>
    </row>
    <row r="22" spans="1:21" ht="13.5" customHeight="1" thickTop="1" thickBot="1" x14ac:dyDescent="0.2">
      <c r="A22" s="363"/>
      <c r="B22" s="364"/>
      <c r="C22" s="365"/>
      <c r="D22" s="371"/>
      <c r="E22" s="370"/>
      <c r="F22" s="361"/>
      <c r="H22" s="310" t="s">
        <v>45</v>
      </c>
      <c r="I22" s="156">
        <v>0</v>
      </c>
      <c r="J22" s="20"/>
    </row>
    <row r="23" spans="1:21" ht="13.5" customHeight="1" thickTop="1" thickBot="1" x14ac:dyDescent="0.2">
      <c r="A23" s="363"/>
      <c r="B23" s="283">
        <v>3</v>
      </c>
      <c r="C23" s="365" t="s">
        <v>253</v>
      </c>
      <c r="D23" s="371" t="s">
        <v>254</v>
      </c>
      <c r="E23" s="369" t="s">
        <v>189</v>
      </c>
      <c r="F23" s="360">
        <v>3</v>
      </c>
      <c r="H23" s="322"/>
      <c r="I23" s="164">
        <v>1</v>
      </c>
      <c r="J23" s="20"/>
    </row>
    <row r="24" spans="1:21" ht="13.5" customHeight="1" thickTop="1" thickBot="1" x14ac:dyDescent="0.2">
      <c r="A24" s="363"/>
      <c r="B24" s="364"/>
      <c r="C24" s="365"/>
      <c r="D24" s="371"/>
      <c r="E24" s="370"/>
      <c r="F24" s="361"/>
      <c r="G24" s="358" t="s">
        <v>23</v>
      </c>
      <c r="H24" s="162">
        <v>3</v>
      </c>
      <c r="I24" s="168"/>
      <c r="J24" s="20"/>
      <c r="U24" s="20"/>
    </row>
    <row r="25" spans="1:21" ht="13.5" customHeight="1" thickTop="1" thickBot="1" x14ac:dyDescent="0.2">
      <c r="A25" s="363"/>
      <c r="B25" s="283">
        <v>4</v>
      </c>
      <c r="C25" s="365" t="s">
        <v>117</v>
      </c>
      <c r="D25" s="371" t="s">
        <v>214</v>
      </c>
      <c r="E25" s="369" t="s">
        <v>188</v>
      </c>
      <c r="F25" s="372">
        <v>4</v>
      </c>
      <c r="G25" s="359"/>
      <c r="H25" s="156">
        <v>2</v>
      </c>
      <c r="I25" s="20"/>
      <c r="J25" s="20"/>
      <c r="U25" s="20"/>
    </row>
    <row r="26" spans="1:21" ht="13.5" customHeight="1" x14ac:dyDescent="0.15">
      <c r="A26" s="363"/>
      <c r="B26" s="364"/>
      <c r="C26" s="365"/>
      <c r="D26" s="371"/>
      <c r="E26" s="370"/>
      <c r="F26" s="373"/>
      <c r="I26" s="20"/>
      <c r="J26" s="20"/>
    </row>
    <row r="27" spans="1:21" ht="13.5" customHeight="1" x14ac:dyDescent="0.15">
      <c r="A27" s="41"/>
      <c r="B27" s="41"/>
      <c r="C27" s="42"/>
      <c r="D27" s="42"/>
      <c r="E27" s="42"/>
      <c r="F27" s="41"/>
      <c r="G27" s="41"/>
      <c r="H27" s="41"/>
      <c r="I27" s="41"/>
      <c r="J27" s="41"/>
      <c r="T27" s="20"/>
    </row>
    <row r="28" spans="1:21" ht="13.5" customHeight="1" x14ac:dyDescent="0.15">
      <c r="A28" s="346" t="s">
        <v>12</v>
      </c>
      <c r="B28" s="346"/>
      <c r="C28" s="346"/>
      <c r="D28" s="24"/>
      <c r="E28" s="24"/>
      <c r="F28" s="20"/>
      <c r="G28" s="20"/>
      <c r="H28" s="20"/>
      <c r="I28" s="20"/>
      <c r="J28" s="20"/>
      <c r="K28" s="20"/>
      <c r="T28" s="20"/>
    </row>
    <row r="29" spans="1:21" ht="13.5" customHeight="1" x14ac:dyDescent="0.15">
      <c r="A29" s="291"/>
      <c r="B29" s="291"/>
      <c r="C29" s="291"/>
      <c r="D29" s="24"/>
      <c r="E29" s="24"/>
      <c r="F29" s="20"/>
      <c r="G29" s="20"/>
      <c r="H29" s="20"/>
      <c r="I29" s="20"/>
      <c r="J29" s="20"/>
      <c r="K29" s="20"/>
      <c r="T29" s="20"/>
      <c r="U29" s="20"/>
    </row>
    <row r="30" spans="1:21" ht="13.5" customHeight="1" x14ac:dyDescent="0.15">
      <c r="A30" s="19"/>
      <c r="B30" s="66" t="s">
        <v>93</v>
      </c>
      <c r="C30" s="37" t="s">
        <v>0</v>
      </c>
      <c r="D30" s="38" t="s">
        <v>1</v>
      </c>
      <c r="E30" s="51" t="s">
        <v>97</v>
      </c>
      <c r="F30" s="20"/>
      <c r="G30" s="20"/>
      <c r="H30" s="20"/>
      <c r="I30" s="20"/>
      <c r="J30" s="20"/>
      <c r="K30" s="20"/>
      <c r="T30" s="20"/>
      <c r="U30" s="20"/>
    </row>
    <row r="31" spans="1:21" ht="13.5" customHeight="1" x14ac:dyDescent="0.15">
      <c r="A31" s="20"/>
      <c r="B31" s="221" t="s">
        <v>11</v>
      </c>
      <c r="C31" s="222" t="s">
        <v>141</v>
      </c>
      <c r="D31" s="224" t="s">
        <v>142</v>
      </c>
      <c r="E31" s="226" t="s">
        <v>98</v>
      </c>
      <c r="F31" s="22"/>
      <c r="J31" s="22"/>
      <c r="K31" s="20"/>
      <c r="T31" s="20"/>
      <c r="U31" s="20"/>
    </row>
    <row r="32" spans="1:21" ht="13.5" customHeight="1" x14ac:dyDescent="0.15">
      <c r="A32" s="20"/>
      <c r="B32" s="221"/>
      <c r="C32" s="362"/>
      <c r="D32" s="378"/>
      <c r="E32" s="370"/>
      <c r="F32" s="22"/>
      <c r="J32" s="22"/>
      <c r="K32" s="20"/>
      <c r="U32" s="20"/>
    </row>
    <row r="33" spans="1:21" ht="13.5" customHeight="1" x14ac:dyDescent="0.15">
      <c r="A33" s="20"/>
      <c r="B33" s="221" t="s">
        <v>11</v>
      </c>
      <c r="C33" s="222" t="s">
        <v>178</v>
      </c>
      <c r="D33" s="224" t="s">
        <v>179</v>
      </c>
      <c r="E33" s="226" t="s">
        <v>99</v>
      </c>
      <c r="F33" s="22"/>
      <c r="J33" s="22"/>
      <c r="K33" s="20"/>
      <c r="T33" s="20"/>
      <c r="U33" s="20"/>
    </row>
    <row r="34" spans="1:21" ht="13.5" customHeight="1" x14ac:dyDescent="0.15">
      <c r="A34" s="20"/>
      <c r="B34" s="221"/>
      <c r="C34" s="362"/>
      <c r="D34" s="378"/>
      <c r="E34" s="370"/>
      <c r="F34" s="22"/>
      <c r="J34" s="22"/>
      <c r="K34" s="20"/>
      <c r="T34" s="20"/>
      <c r="U34" s="20"/>
    </row>
    <row r="35" spans="1:21" ht="13.5" customHeight="1" x14ac:dyDescent="0.15">
      <c r="A35" s="20"/>
      <c r="B35" s="221" t="s">
        <v>100</v>
      </c>
      <c r="C35" s="222" t="s">
        <v>144</v>
      </c>
      <c r="D35" s="224" t="s">
        <v>145</v>
      </c>
      <c r="E35" s="226" t="s">
        <v>101</v>
      </c>
      <c r="F35" s="22"/>
      <c r="J35" s="22"/>
      <c r="K35" s="20"/>
      <c r="T35" s="20"/>
      <c r="U35" s="20"/>
    </row>
    <row r="36" spans="1:21" ht="13.5" customHeight="1" x14ac:dyDescent="0.15">
      <c r="A36" s="20"/>
      <c r="B36" s="221"/>
      <c r="C36" s="362"/>
      <c r="D36" s="378"/>
      <c r="E36" s="370"/>
      <c r="F36" s="22"/>
      <c r="J36" s="22"/>
      <c r="K36" s="20"/>
      <c r="T36" s="20"/>
      <c r="U36" s="20"/>
    </row>
    <row r="37" spans="1:21" ht="13.5" customHeight="1" x14ac:dyDescent="0.15">
      <c r="A37" s="20"/>
      <c r="B37" s="22"/>
      <c r="C37" s="17"/>
      <c r="D37" s="17"/>
      <c r="E37" s="17"/>
      <c r="F37" s="22"/>
      <c r="J37" s="22"/>
      <c r="K37" s="20"/>
      <c r="T37" s="20"/>
      <c r="U37" s="20"/>
    </row>
    <row r="38" spans="1:21" ht="13.5" customHeight="1" x14ac:dyDescent="0.15">
      <c r="A38" s="254" t="s">
        <v>85</v>
      </c>
      <c r="B38" s="254"/>
      <c r="C38" s="254"/>
      <c r="D38" s="254"/>
      <c r="E38" s="254"/>
      <c r="F38" s="254"/>
      <c r="G38" s="254"/>
      <c r="H38" s="254"/>
      <c r="J38" s="22"/>
      <c r="K38" s="20"/>
      <c r="U38" s="20"/>
    </row>
    <row r="39" spans="1:21" ht="13.5" customHeight="1" x14ac:dyDescent="0.15">
      <c r="A39" s="254"/>
      <c r="B39" s="254"/>
      <c r="C39" s="254"/>
      <c r="D39" s="254"/>
      <c r="E39" s="254"/>
      <c r="F39" s="254"/>
      <c r="G39" s="254"/>
      <c r="H39" s="254"/>
      <c r="J39" s="22"/>
      <c r="K39" s="20"/>
    </row>
    <row r="40" spans="1:21" ht="13.5" customHeight="1" x14ac:dyDescent="0.15">
      <c r="A40" s="1"/>
      <c r="C40" s="17"/>
      <c r="D40" s="17"/>
      <c r="E40" s="17"/>
      <c r="H40" s="20"/>
      <c r="J40" s="22"/>
      <c r="K40" s="20"/>
    </row>
    <row r="41" spans="1:21" ht="13.5" customHeight="1" thickBot="1" x14ac:dyDescent="0.2">
      <c r="A41" s="239" t="s">
        <v>401</v>
      </c>
      <c r="B41" s="401">
        <v>1</v>
      </c>
      <c r="C41" s="380" t="str">
        <f>IFERROR(VLOOKUP($A41,data!$L$45:$O$55,2,FALSE),"")</f>
        <v>冨田　ちなつ</v>
      </c>
      <c r="D41" s="367" t="str">
        <f>IFERROR(VLOOKUP($A41,data!$L$45:$O$55,3,FALSE),"")</f>
        <v>日本航空</v>
      </c>
      <c r="E41" s="369" t="str">
        <f>IFERROR(VLOOKUP($A41,data!$L$45:$O$55,4,FALSE),"")</f>
        <v>山梨</v>
      </c>
      <c r="F41" s="20"/>
      <c r="G41" s="20"/>
      <c r="H41" s="25"/>
      <c r="I41" s="22"/>
      <c r="J41" s="22"/>
      <c r="K41" s="20"/>
    </row>
    <row r="42" spans="1:21" ht="13.5" customHeight="1" x14ac:dyDescent="0.15">
      <c r="A42" s="363"/>
      <c r="B42" s="364"/>
      <c r="C42" s="381"/>
      <c r="D42" s="368"/>
      <c r="E42" s="370"/>
      <c r="F42" s="73"/>
      <c r="G42" s="235" t="s">
        <v>40</v>
      </c>
      <c r="H42" s="395">
        <v>0</v>
      </c>
      <c r="I42" s="76"/>
      <c r="J42" s="22"/>
      <c r="K42" s="20"/>
    </row>
    <row r="43" spans="1:21" ht="7.5" customHeight="1" thickBot="1" x14ac:dyDescent="0.2">
      <c r="B43" s="40"/>
      <c r="C43" s="186"/>
      <c r="D43" s="186"/>
      <c r="E43" s="24"/>
      <c r="F43" s="25"/>
      <c r="G43" s="310"/>
      <c r="H43" s="395"/>
      <c r="I43" s="78"/>
      <c r="J43" s="22"/>
      <c r="K43" s="20"/>
    </row>
    <row r="44" spans="1:21" ht="7.5" customHeight="1" thickTop="1" x14ac:dyDescent="0.15">
      <c r="B44" s="46"/>
      <c r="C44" s="185"/>
      <c r="D44" s="185"/>
      <c r="E44" s="47"/>
      <c r="F44" s="25"/>
      <c r="G44" s="267"/>
      <c r="H44" s="399">
        <v>1</v>
      </c>
      <c r="I44" s="78"/>
      <c r="J44" s="22"/>
      <c r="K44" s="20"/>
    </row>
    <row r="45" spans="1:21" ht="13.5" customHeight="1" thickBot="1" x14ac:dyDescent="0.2">
      <c r="A45" s="239" t="s">
        <v>402</v>
      </c>
      <c r="B45" s="401">
        <v>2</v>
      </c>
      <c r="C45" s="380" t="str">
        <f>IFERROR(VLOOKUP($A45,data!$L$45:$O$55,2,FALSE),"")</f>
        <v>嶋田　さらら</v>
      </c>
      <c r="D45" s="367" t="str">
        <f>IFERROR(VLOOKUP($A45,data!$L$45:$O$55,3,FALSE),"")</f>
        <v>秀明八千代</v>
      </c>
      <c r="E45" s="369" t="str">
        <f>IFERROR(VLOOKUP($A45,data!$L$45:$O$55,4,FALSE),"")</f>
        <v>千葉</v>
      </c>
      <c r="F45" s="95"/>
      <c r="G45" s="267"/>
      <c r="H45" s="400"/>
      <c r="I45" s="404">
        <v>7</v>
      </c>
      <c r="J45" s="20"/>
      <c r="K45" s="20"/>
    </row>
    <row r="46" spans="1:21" ht="13.5" customHeight="1" thickTop="1" thickBot="1" x14ac:dyDescent="0.2">
      <c r="A46" s="363"/>
      <c r="B46" s="364"/>
      <c r="C46" s="381"/>
      <c r="D46" s="368"/>
      <c r="E46" s="370"/>
      <c r="F46" s="163"/>
      <c r="G46" s="188"/>
      <c r="H46" s="267" t="s">
        <v>41</v>
      </c>
      <c r="I46" s="374"/>
      <c r="J46" s="20"/>
      <c r="K46" s="20"/>
      <c r="L46" s="20"/>
    </row>
    <row r="47" spans="1:21" ht="7.5" customHeight="1" thickTop="1" x14ac:dyDescent="0.15">
      <c r="B47" s="40"/>
      <c r="C47" s="186"/>
      <c r="D47" s="186"/>
      <c r="E47" s="24"/>
      <c r="F47" s="20"/>
      <c r="G47" s="20"/>
      <c r="H47" s="310"/>
      <c r="I47" s="386">
        <v>0</v>
      </c>
      <c r="J47" s="20"/>
      <c r="K47" s="20"/>
      <c r="L47" s="20"/>
    </row>
    <row r="48" spans="1:21" ht="7.5" customHeight="1" x14ac:dyDescent="0.15">
      <c r="B48" s="40"/>
      <c r="C48" s="186"/>
      <c r="D48" s="186"/>
      <c r="E48" s="24"/>
      <c r="F48" s="20"/>
      <c r="G48" s="20"/>
      <c r="H48" s="74"/>
      <c r="I48" s="387"/>
      <c r="J48" s="20"/>
      <c r="K48" s="20"/>
      <c r="L48" s="20"/>
    </row>
    <row r="49" spans="1:21" ht="13.5" customHeight="1" thickBot="1" x14ac:dyDescent="0.2">
      <c r="A49" s="239" t="s">
        <v>398</v>
      </c>
      <c r="B49" s="401">
        <v>3</v>
      </c>
      <c r="C49" s="380" t="str">
        <f>IFERROR(VLOOKUP($A49,data!$L$45:$O$55,2,FALSE),"")</f>
        <v>米盛希々子</v>
      </c>
      <c r="D49" s="367" t="str">
        <f>IFERROR(VLOOKUP($A49,data!$L$45:$O$55,3,FALSE),"")</f>
        <v>帝京</v>
      </c>
      <c r="E49" s="369" t="str">
        <f>IFERROR(VLOOKUP($A49,data!$L$45:$O$55,4,FALSE),"")</f>
        <v>東京</v>
      </c>
      <c r="F49" s="60"/>
      <c r="G49" s="20"/>
      <c r="H49" s="94"/>
      <c r="I49" s="310" t="s">
        <v>42</v>
      </c>
      <c r="J49" s="20"/>
      <c r="K49" s="20"/>
      <c r="L49" s="20"/>
    </row>
    <row r="50" spans="1:21" ht="13.5" customHeight="1" thickTop="1" x14ac:dyDescent="0.15">
      <c r="A50" s="363"/>
      <c r="B50" s="364"/>
      <c r="C50" s="381"/>
      <c r="D50" s="368"/>
      <c r="E50" s="370"/>
      <c r="F50" s="163"/>
      <c r="G50" s="188"/>
      <c r="H50" s="188"/>
      <c r="I50" s="310"/>
      <c r="J50" s="395">
        <v>5</v>
      </c>
      <c r="K50" s="20"/>
      <c r="L50" s="20"/>
    </row>
    <row r="51" spans="1:21" ht="3.75" customHeight="1" thickBot="1" x14ac:dyDescent="0.2">
      <c r="B51" s="40"/>
      <c r="C51" s="186"/>
      <c r="D51" s="186"/>
      <c r="E51" s="24"/>
      <c r="F51" s="20"/>
      <c r="G51" s="20"/>
      <c r="H51" s="20"/>
      <c r="I51" s="310"/>
      <c r="J51" s="395"/>
      <c r="K51" s="20"/>
      <c r="L51" s="20"/>
    </row>
    <row r="52" spans="1:21" ht="3.75" customHeight="1" thickTop="1" x14ac:dyDescent="0.15">
      <c r="B52" s="40"/>
      <c r="C52" s="186"/>
      <c r="D52" s="186"/>
      <c r="E52" s="24"/>
      <c r="F52" s="22"/>
      <c r="G52" s="22"/>
      <c r="H52" s="22"/>
      <c r="I52" s="267"/>
      <c r="J52" s="392">
        <v>6</v>
      </c>
      <c r="K52" s="20"/>
      <c r="L52" s="20"/>
    </row>
    <row r="53" spans="1:21" ht="7.5" customHeight="1" x14ac:dyDescent="0.15">
      <c r="B53" s="40"/>
      <c r="C53" s="186"/>
      <c r="D53" s="186"/>
      <c r="E53" s="24"/>
      <c r="F53" s="22"/>
      <c r="G53" s="22"/>
      <c r="H53" s="20"/>
      <c r="I53" s="267"/>
      <c r="J53" s="393"/>
      <c r="K53" s="20"/>
      <c r="L53" s="20"/>
    </row>
    <row r="54" spans="1:21" ht="13.5" customHeight="1" thickBot="1" x14ac:dyDescent="0.2">
      <c r="A54" s="239" t="s">
        <v>403</v>
      </c>
      <c r="B54" s="283" t="s">
        <v>170</v>
      </c>
      <c r="C54" s="222" t="str">
        <f>IFERROR(VLOOKUP($A54,data!$L$45:$O$55,2,FALSE),"")</f>
        <v>大橋　ラム</v>
      </c>
      <c r="D54" s="224" t="str">
        <f>IFERROR(VLOOKUP($A54,data!$L$45:$O$55,3,FALSE),"")</f>
        <v>花咲徳栄</v>
      </c>
      <c r="E54" s="226" t="str">
        <f>IFERROR(VLOOKUP($A54,data!$L$45:$O$55,4,FALSE),"")</f>
        <v>埼玉</v>
      </c>
      <c r="F54" s="160"/>
      <c r="G54" s="187"/>
      <c r="I54" s="267"/>
      <c r="J54" s="393"/>
      <c r="K54" s="20"/>
      <c r="L54" s="20"/>
    </row>
    <row r="55" spans="1:21" ht="13.5" customHeight="1" thickTop="1" x14ac:dyDescent="0.15">
      <c r="A55" s="363"/>
      <c r="B55" s="302"/>
      <c r="C55" s="223"/>
      <c r="D55" s="225"/>
      <c r="E55" s="227"/>
      <c r="F55" s="95"/>
      <c r="G55" s="95"/>
      <c r="H55" s="403" t="s">
        <v>174</v>
      </c>
      <c r="I55" s="395">
        <v>0</v>
      </c>
      <c r="J55" s="197"/>
      <c r="K55" s="20"/>
      <c r="L55" s="20"/>
    </row>
    <row r="56" spans="1:21" ht="7.5" customHeight="1" thickBot="1" x14ac:dyDescent="0.2">
      <c r="B56" s="44"/>
      <c r="C56" s="184"/>
      <c r="D56" s="184"/>
      <c r="E56" s="45"/>
      <c r="F56" s="25"/>
      <c r="G56" s="25"/>
      <c r="H56" s="310"/>
      <c r="I56" s="395"/>
      <c r="J56" s="197"/>
      <c r="K56" s="20"/>
      <c r="L56" s="20"/>
    </row>
    <row r="57" spans="1:21" ht="7.5" customHeight="1" thickTop="1" x14ac:dyDescent="0.15">
      <c r="B57" s="46"/>
      <c r="C57" s="185"/>
      <c r="D57" s="185"/>
      <c r="E57" s="47"/>
      <c r="F57" s="25"/>
      <c r="G57" s="25"/>
      <c r="H57" s="267"/>
      <c r="I57" s="392">
        <v>1</v>
      </c>
      <c r="J57" s="22"/>
      <c r="K57" s="20"/>
      <c r="L57" s="20"/>
    </row>
    <row r="58" spans="1:21" ht="13.5" customHeight="1" thickBot="1" x14ac:dyDescent="0.2">
      <c r="B58" s="283" t="s">
        <v>110</v>
      </c>
      <c r="C58" s="222" t="s">
        <v>144</v>
      </c>
      <c r="D58" s="224" t="s">
        <v>145</v>
      </c>
      <c r="E58" s="226" t="s">
        <v>101</v>
      </c>
      <c r="F58" s="95"/>
      <c r="G58" s="196"/>
      <c r="H58" s="398"/>
      <c r="I58" s="393"/>
      <c r="J58" s="22"/>
      <c r="K58" s="20"/>
      <c r="L58" s="20"/>
    </row>
    <row r="59" spans="1:21" ht="13.5" customHeight="1" thickTop="1" x14ac:dyDescent="0.15">
      <c r="B59" s="302"/>
      <c r="C59" s="223"/>
      <c r="D59" s="225"/>
      <c r="E59" s="227"/>
      <c r="F59" s="163"/>
      <c r="G59" s="20"/>
      <c r="H59" s="175"/>
      <c r="I59" s="78"/>
      <c r="J59" s="22"/>
      <c r="K59" s="20"/>
      <c r="L59" s="20"/>
    </row>
    <row r="60" spans="1:21" ht="13.5" customHeight="1" x14ac:dyDescent="0.15">
      <c r="B60" s="35" t="s">
        <v>114</v>
      </c>
      <c r="C60" s="40"/>
      <c r="D60" s="24"/>
      <c r="E60" s="20"/>
      <c r="F60" s="20"/>
      <c r="G60" s="20"/>
      <c r="H60" s="20"/>
      <c r="I60" s="20"/>
      <c r="J60" s="20"/>
      <c r="K60" s="20"/>
      <c r="L60" s="20"/>
      <c r="U60" s="366"/>
    </row>
    <row r="61" spans="1:21" ht="13.5" customHeight="1" x14ac:dyDescent="0.1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U61" s="366"/>
    </row>
    <row r="62" spans="1:21" ht="13.5" customHeight="1" x14ac:dyDescent="0.15">
      <c r="A62" s="20"/>
      <c r="B62" s="19"/>
      <c r="C62" s="17"/>
      <c r="D62" s="17"/>
      <c r="E62" s="17"/>
      <c r="F62" s="22"/>
      <c r="G62" s="22"/>
      <c r="H62" s="20"/>
      <c r="I62" s="20"/>
      <c r="J62" s="20"/>
      <c r="K62" s="20"/>
      <c r="L62" s="20"/>
    </row>
    <row r="74" spans="12:12" ht="13.5" customHeight="1" x14ac:dyDescent="0.15">
      <c r="L74" s="20"/>
    </row>
    <row r="75" spans="12:12" ht="13.5" customHeight="1" x14ac:dyDescent="0.15">
      <c r="L75" s="20"/>
    </row>
    <row r="76" spans="12:12" ht="13.5" customHeight="1" x14ac:dyDescent="0.15">
      <c r="L76" s="20"/>
    </row>
    <row r="77" spans="12:12" ht="13.5" customHeight="1" x14ac:dyDescent="0.15">
      <c r="L77" s="20"/>
    </row>
    <row r="78" spans="12:12" ht="13.5" customHeight="1" x14ac:dyDescent="0.15">
      <c r="L78" s="20"/>
    </row>
    <row r="79" spans="12:12" ht="13.5" customHeight="1" x14ac:dyDescent="0.15">
      <c r="L79" s="20"/>
    </row>
    <row r="80" spans="12:12" ht="13.5" customHeight="1" x14ac:dyDescent="0.15">
      <c r="L80" s="20"/>
    </row>
  </sheetData>
  <mergeCells count="108">
    <mergeCell ref="A9:A10"/>
    <mergeCell ref="A41:A42"/>
    <mergeCell ref="A45:A46"/>
    <mergeCell ref="A49:A50"/>
    <mergeCell ref="E41:E42"/>
    <mergeCell ref="E45:E46"/>
    <mergeCell ref="E49:E50"/>
    <mergeCell ref="D41:D42"/>
    <mergeCell ref="F9:F10"/>
    <mergeCell ref="F13:F14"/>
    <mergeCell ref="B19:B20"/>
    <mergeCell ref="C19:C20"/>
    <mergeCell ref="D19:D20"/>
    <mergeCell ref="E19:E20"/>
    <mergeCell ref="C23:C24"/>
    <mergeCell ref="D23:D24"/>
    <mergeCell ref="C31:C32"/>
    <mergeCell ref="D31:D32"/>
    <mergeCell ref="E31:E32"/>
    <mergeCell ref="F25:F26"/>
    <mergeCell ref="B31:B32"/>
    <mergeCell ref="C33:C34"/>
    <mergeCell ref="A1:E2"/>
    <mergeCell ref="A4:C5"/>
    <mergeCell ref="A16:C17"/>
    <mergeCell ref="A25:A26"/>
    <mergeCell ref="B25:B26"/>
    <mergeCell ref="C25:C26"/>
    <mergeCell ref="D25:D26"/>
    <mergeCell ref="E25:E26"/>
    <mergeCell ref="C21:C22"/>
    <mergeCell ref="D21:D22"/>
    <mergeCell ref="A23:A24"/>
    <mergeCell ref="B23:B24"/>
    <mergeCell ref="B21:B22"/>
    <mergeCell ref="A7:A8"/>
    <mergeCell ref="B7:B8"/>
    <mergeCell ref="E7:E8"/>
    <mergeCell ref="C7:C8"/>
    <mergeCell ref="D7:D8"/>
    <mergeCell ref="B9:B10"/>
    <mergeCell ref="C9:C10"/>
    <mergeCell ref="D9:D10"/>
    <mergeCell ref="E9:E10"/>
    <mergeCell ref="E13:E14"/>
    <mergeCell ref="E11:E12"/>
    <mergeCell ref="U60:U61"/>
    <mergeCell ref="B54:B55"/>
    <mergeCell ref="C54:C55"/>
    <mergeCell ref="D54:D55"/>
    <mergeCell ref="D49:D50"/>
    <mergeCell ref="C45:C46"/>
    <mergeCell ref="B45:B46"/>
    <mergeCell ref="G42:G45"/>
    <mergeCell ref="H46:H47"/>
    <mergeCell ref="H55:H58"/>
    <mergeCell ref="I57:I58"/>
    <mergeCell ref="I55:I56"/>
    <mergeCell ref="I45:I46"/>
    <mergeCell ref="C41:C42"/>
    <mergeCell ref="B58:B59"/>
    <mergeCell ref="C58:C59"/>
    <mergeCell ref="D58:D59"/>
    <mergeCell ref="B49:B50"/>
    <mergeCell ref="C49:C50"/>
    <mergeCell ref="D45:D46"/>
    <mergeCell ref="J52:J54"/>
    <mergeCell ref="J50:J51"/>
    <mergeCell ref="E58:E59"/>
    <mergeCell ref="E54:E55"/>
    <mergeCell ref="G8:G9"/>
    <mergeCell ref="D33:D34"/>
    <mergeCell ref="E33:E34"/>
    <mergeCell ref="F23:F24"/>
    <mergeCell ref="G12:G13"/>
    <mergeCell ref="F19:F20"/>
    <mergeCell ref="G20:G21"/>
    <mergeCell ref="E21:E22"/>
    <mergeCell ref="F21:F22"/>
    <mergeCell ref="E23:E24"/>
    <mergeCell ref="D13:D14"/>
    <mergeCell ref="D11:D12"/>
    <mergeCell ref="F7:F8"/>
    <mergeCell ref="F11:F12"/>
    <mergeCell ref="H10:H11"/>
    <mergeCell ref="H42:H43"/>
    <mergeCell ref="H44:H45"/>
    <mergeCell ref="I49:I54"/>
    <mergeCell ref="I47:I48"/>
    <mergeCell ref="H22:H23"/>
    <mergeCell ref="A38:H39"/>
    <mergeCell ref="A21:A22"/>
    <mergeCell ref="G24:G25"/>
    <mergeCell ref="C35:C36"/>
    <mergeCell ref="D35:D36"/>
    <mergeCell ref="B33:B34"/>
    <mergeCell ref="E35:E36"/>
    <mergeCell ref="B35:B36"/>
    <mergeCell ref="A28:C29"/>
    <mergeCell ref="A54:A55"/>
    <mergeCell ref="B41:B42"/>
    <mergeCell ref="A13:A14"/>
    <mergeCell ref="B13:B14"/>
    <mergeCell ref="C13:C14"/>
    <mergeCell ref="A11:A12"/>
    <mergeCell ref="B11:B12"/>
    <mergeCell ref="C11:C12"/>
    <mergeCell ref="A19:A20"/>
  </mergeCells>
  <phoneticPr fontId="2"/>
  <pageMargins left="0.74803149606299213" right="0.74803149606299213" top="0.59055118110236227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大会結果</vt:lpstr>
      <vt:lpstr>男子個人形</vt:lpstr>
      <vt:lpstr>女子個人形</vt:lpstr>
      <vt:lpstr>男子団体形</vt:lpstr>
      <vt:lpstr>女子団体形</vt:lpstr>
      <vt:lpstr>男子個人組手-61</vt:lpstr>
      <vt:lpstr>男子個人組手-68</vt:lpstr>
      <vt:lpstr>男子個人組手+68</vt:lpstr>
      <vt:lpstr>女子個人組手-53</vt:lpstr>
      <vt:lpstr>女子個人組手-59</vt:lpstr>
      <vt:lpstr>女子個人組手+59</vt:lpstr>
      <vt:lpstr>男子団体組手</vt:lpstr>
      <vt:lpstr>女子団体組手</vt:lpstr>
      <vt:lpstr>data</vt:lpstr>
      <vt:lpstr>女子団体形!Print_Area</vt:lpstr>
      <vt:lpstr>男子団体形!Print_Area</vt:lpstr>
      <vt:lpstr>女子軽量級</vt:lpstr>
      <vt:lpstr>女子個人形</vt:lpstr>
      <vt:lpstr>女子重量級</vt:lpstr>
      <vt:lpstr>女子団体形</vt:lpstr>
      <vt:lpstr>女子団体組手</vt:lpstr>
      <vt:lpstr>女子中量級</vt:lpstr>
      <vt:lpstr>男子軽量級</vt:lpstr>
      <vt:lpstr>男子個人形</vt:lpstr>
      <vt:lpstr>男子重量級</vt:lpstr>
      <vt:lpstr>男子団体形</vt:lpstr>
      <vt:lpstr>男子団体組手</vt:lpstr>
      <vt:lpstr>男子中量級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水戸商業高等学校</dc:creator>
  <cp:lastModifiedBy>yasumoto</cp:lastModifiedBy>
  <cp:lastPrinted>2019-01-27T07:38:30Z</cp:lastPrinted>
  <dcterms:created xsi:type="dcterms:W3CDTF">2002-05-14T04:25:06Z</dcterms:created>
  <dcterms:modified xsi:type="dcterms:W3CDTF">2019-01-31T09:00:15Z</dcterms:modified>
</cp:coreProperties>
</file>